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 tabRatio="992" firstSheet="3" activeTab="9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10" r:id="rId9"/>
    <sheet name="ANEX VI for private SEZ" sheetId="11" r:id="rId10"/>
    <sheet name="Sheet1" sheetId="13" r:id="rId11"/>
  </sheets>
  <definedNames>
    <definedName name="_xlnm._FilterDatabase" localSheetId="1" hidden="1">'Pvt.Sez Employment'!$C$1:$C$73</definedName>
    <definedName name="_xlnm._FilterDatabase" localSheetId="0" hidden="1">'Pvt.Sez Exports '!$D$1:$D$74</definedName>
    <definedName name="_xlnm._FilterDatabase" localSheetId="2" hidden="1">'Pvt.Sez Investment'!$E$1:$E$75</definedName>
    <definedName name="_xlnm._FilterDatabase" localSheetId="7" hidden="1">'Sectorwise Pvt. Sez'!$A$2:$W$66</definedName>
    <definedName name="_xlnm.Print_Area" localSheetId="9">'ANEX VI for private SEZ'!$A$1:$H$22</definedName>
    <definedName name="_xlnm.Print_Area" localSheetId="0">'Pvt.Sez Exports '!$A$1:$P$73</definedName>
    <definedName name="_xlnm.Print_Area" localSheetId="7">'Sectorwise Pvt. Sez'!$A$1:$W$66</definedName>
    <definedName name="_xlnm.Print_Area" localSheetId="5">'Vsez Investment'!$A$1:$H$9</definedName>
  </definedNames>
  <calcPr calcId="124519"/>
</workbook>
</file>

<file path=xl/calcChain.xml><?xml version="1.0" encoding="utf-8"?>
<calcChain xmlns="http://schemas.openxmlformats.org/spreadsheetml/2006/main">
  <c r="I71" i="2"/>
  <c r="J71"/>
  <c r="K71"/>
  <c r="L71"/>
  <c r="M71"/>
  <c r="W3" i="7" l="1"/>
  <c r="J7" i="4"/>
  <c r="H66" i="8" l="1"/>
  <c r="I66"/>
  <c r="M66"/>
  <c r="N66"/>
  <c r="P66"/>
  <c r="U66"/>
  <c r="G71" i="2"/>
  <c r="H71"/>
  <c r="G73" i="3"/>
  <c r="H73"/>
  <c r="I73"/>
  <c r="J73"/>
  <c r="K73"/>
  <c r="L73"/>
  <c r="M73"/>
  <c r="N73"/>
  <c r="O73"/>
  <c r="G70" i="1"/>
  <c r="H70"/>
  <c r="I70"/>
  <c r="L70"/>
  <c r="M70"/>
  <c r="O70"/>
  <c r="P70"/>
  <c r="P11" i="3" l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F9" i="11" s="1"/>
  <c r="M9" i="2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J8" i="1"/>
  <c r="N8" s="1"/>
  <c r="J9"/>
  <c r="N9" s="1"/>
  <c r="J10"/>
  <c r="N10" s="1"/>
  <c r="J11"/>
  <c r="N11" s="1"/>
  <c r="J12"/>
  <c r="N12" s="1"/>
  <c r="J13"/>
  <c r="N13" s="1"/>
  <c r="J14"/>
  <c r="N14" s="1"/>
  <c r="J15"/>
  <c r="N15" s="1"/>
  <c r="J16"/>
  <c r="N16" s="1"/>
  <c r="J17"/>
  <c r="N17" s="1"/>
  <c r="J18"/>
  <c r="N18" s="1"/>
  <c r="J19"/>
  <c r="N19" s="1"/>
  <c r="J20"/>
  <c r="N20" s="1"/>
  <c r="J21"/>
  <c r="N21" s="1"/>
  <c r="J22"/>
  <c r="N22" s="1"/>
  <c r="J23"/>
  <c r="N23" s="1"/>
  <c r="J24"/>
  <c r="N24" s="1"/>
  <c r="J25"/>
  <c r="N25" s="1"/>
  <c r="J26"/>
  <c r="N26" s="1"/>
  <c r="J27"/>
  <c r="N27" s="1"/>
  <c r="J28"/>
  <c r="N28" s="1"/>
  <c r="J29"/>
  <c r="N29" s="1"/>
  <c r="J30"/>
  <c r="N30" s="1"/>
  <c r="J31"/>
  <c r="N31" s="1"/>
  <c r="J32"/>
  <c r="N32" s="1"/>
  <c r="J33"/>
  <c r="N33" s="1"/>
  <c r="J34"/>
  <c r="N34" s="1"/>
  <c r="J35"/>
  <c r="N35" s="1"/>
  <c r="J36"/>
  <c r="N36" s="1"/>
  <c r="J37"/>
  <c r="N37" s="1"/>
  <c r="J38"/>
  <c r="N38" s="1"/>
  <c r="J39"/>
  <c r="N39" s="1"/>
  <c r="J40"/>
  <c r="N40" s="1"/>
  <c r="J41"/>
  <c r="N41" s="1"/>
  <c r="J42"/>
  <c r="N42" s="1"/>
  <c r="J43"/>
  <c r="N43" s="1"/>
  <c r="J44"/>
  <c r="N44" s="1"/>
  <c r="J45"/>
  <c r="N45" s="1"/>
  <c r="J46"/>
  <c r="N46" s="1"/>
  <c r="J47"/>
  <c r="N47" s="1"/>
  <c r="J48"/>
  <c r="N48" s="1"/>
  <c r="J49"/>
  <c r="N49" s="1"/>
  <c r="J50"/>
  <c r="N50" s="1"/>
  <c r="J51"/>
  <c r="N51" s="1"/>
  <c r="J52"/>
  <c r="N52" s="1"/>
  <c r="J53"/>
  <c r="N53" s="1"/>
  <c r="J54"/>
  <c r="N54" s="1"/>
  <c r="J55"/>
  <c r="N55" s="1"/>
  <c r="J56"/>
  <c r="N56" s="1"/>
  <c r="J57"/>
  <c r="N57" s="1"/>
  <c r="J58"/>
  <c r="J59"/>
  <c r="N59" s="1"/>
  <c r="J60"/>
  <c r="N60" s="1"/>
  <c r="J61"/>
  <c r="N61" s="1"/>
  <c r="J62"/>
  <c r="N62" s="1"/>
  <c r="J63"/>
  <c r="N63" s="1"/>
  <c r="J64"/>
  <c r="J65"/>
  <c r="N65" s="1"/>
  <c r="J66"/>
  <c r="N66" s="1"/>
  <c r="J67"/>
  <c r="N67" s="1"/>
  <c r="J68"/>
  <c r="N68" s="1"/>
  <c r="J69"/>
  <c r="N69" s="1"/>
  <c r="F7" i="11" l="1"/>
  <c r="N58" i="1"/>
  <c r="J70"/>
  <c r="C8" i="11"/>
  <c r="C19"/>
  <c r="E19" s="1"/>
  <c r="N64" i="1"/>
  <c r="K33"/>
  <c r="K27"/>
  <c r="C21" i="10" l="1"/>
  <c r="C20"/>
  <c r="C19"/>
  <c r="C18"/>
  <c r="C17"/>
  <c r="C16"/>
  <c r="C15"/>
  <c r="C14"/>
  <c r="C13"/>
  <c r="C12"/>
  <c r="C11"/>
  <c r="C10"/>
  <c r="C9"/>
  <c r="C8"/>
  <c r="C7"/>
  <c r="C6"/>
  <c r="C5"/>
  <c r="G56" i="8"/>
  <c r="V48"/>
  <c r="S48"/>
  <c r="S66" s="1"/>
  <c r="L38"/>
  <c r="G27"/>
  <c r="G15"/>
  <c r="G9"/>
  <c r="E7" i="10"/>
  <c r="F7" l="1"/>
  <c r="C22"/>
  <c r="D22" i="11"/>
  <c r="E9"/>
  <c r="E13"/>
  <c r="E14"/>
  <c r="E18"/>
  <c r="E20"/>
  <c r="H10" l="1"/>
  <c r="H13"/>
  <c r="H14"/>
  <c r="H18"/>
  <c r="H20"/>
  <c r="G22"/>
  <c r="K31" i="1"/>
  <c r="K13"/>
  <c r="K21"/>
  <c r="K22"/>
  <c r="K62"/>
  <c r="F11" i="11"/>
  <c r="H11" s="1"/>
  <c r="F8"/>
  <c r="H8" s="1"/>
  <c r="F16"/>
  <c r="H16" s="1"/>
  <c r="H9"/>
  <c r="F17"/>
  <c r="H17" s="1"/>
  <c r="C11"/>
  <c r="E11" s="1"/>
  <c r="E8"/>
  <c r="C16"/>
  <c r="E16" s="1"/>
  <c r="C10"/>
  <c r="E10" s="1"/>
  <c r="C17"/>
  <c r="E17" s="1"/>
  <c r="M8" i="2"/>
  <c r="H21" i="11" l="1"/>
  <c r="F12"/>
  <c r="H12" s="1"/>
  <c r="C21"/>
  <c r="E21" s="1"/>
  <c r="F15"/>
  <c r="H15" s="1"/>
  <c r="C15"/>
  <c r="E15" s="1"/>
  <c r="C6"/>
  <c r="E6" s="1"/>
  <c r="C12"/>
  <c r="E12" s="1"/>
  <c r="C7"/>
  <c r="E7" s="1"/>
  <c r="J7" i="1"/>
  <c r="K40"/>
  <c r="K36"/>
  <c r="K26"/>
  <c r="K25"/>
  <c r="K23"/>
  <c r="K15"/>
  <c r="K11"/>
  <c r="K10"/>
  <c r="K19"/>
  <c r="K42"/>
  <c r="K45"/>
  <c r="K48"/>
  <c r="K66"/>
  <c r="H7" i="11"/>
  <c r="N7" i="1" l="1"/>
  <c r="N70" s="1"/>
  <c r="K55"/>
  <c r="K8"/>
  <c r="G4" i="8"/>
  <c r="K59" i="1"/>
  <c r="F53" i="8"/>
  <c r="K56" i="1"/>
  <c r="V49" i="8"/>
  <c r="K54" i="1"/>
  <c r="V47" i="8"/>
  <c r="O35"/>
  <c r="K37" i="1"/>
  <c r="G33" i="8"/>
  <c r="K34" i="1"/>
  <c r="G30" i="8"/>
  <c r="K32" i="1"/>
  <c r="G28" i="8"/>
  <c r="K29" i="1"/>
  <c r="G25" i="8"/>
  <c r="G23"/>
  <c r="K20" i="1"/>
  <c r="G16" i="8"/>
  <c r="K18" i="1"/>
  <c r="G14" i="8"/>
  <c r="K12" i="1"/>
  <c r="G8" i="8"/>
  <c r="K9" i="1"/>
  <c r="L5" i="8"/>
  <c r="K47" i="1"/>
  <c r="G42" i="8"/>
  <c r="K52" i="1"/>
  <c r="L50" i="8"/>
  <c r="K7" i="1"/>
  <c r="F3" i="8"/>
  <c r="K67" i="1"/>
  <c r="L63" i="8"/>
  <c r="K60" i="1"/>
  <c r="F54" i="8"/>
  <c r="K58" i="1"/>
  <c r="Q52" i="8"/>
  <c r="K43" i="1"/>
  <c r="T39" i="8"/>
  <c r="T66" s="1"/>
  <c r="F19" i="11" s="1"/>
  <c r="H19" s="1"/>
  <c r="K35" i="1"/>
  <c r="G31" i="8"/>
  <c r="G29"/>
  <c r="K30" i="1"/>
  <c r="G26" i="8"/>
  <c r="K28" i="1"/>
  <c r="G24" i="8"/>
  <c r="K24" i="1"/>
  <c r="G20" i="8"/>
  <c r="K17" i="1"/>
  <c r="G13" i="8"/>
  <c r="K51" i="1"/>
  <c r="V45" i="8"/>
  <c r="K53" i="1"/>
  <c r="O46" i="8"/>
  <c r="K46" i="1"/>
  <c r="L41" i="8"/>
  <c r="K44" i="1"/>
  <c r="G40" i="8"/>
  <c r="G37"/>
  <c r="K41" i="1"/>
  <c r="K57"/>
  <c r="F51" i="8"/>
  <c r="K61" i="1"/>
  <c r="G55" i="8"/>
  <c r="K16" i="1"/>
  <c r="R12" i="8"/>
  <c r="K14" i="1"/>
  <c r="K10" i="8"/>
  <c r="K66" s="1"/>
  <c r="K49" i="1"/>
  <c r="O43" i="8"/>
  <c r="K64" i="1"/>
  <c r="G58" i="8"/>
  <c r="K63" i="1"/>
  <c r="R57" i="8"/>
  <c r="K38" i="1"/>
  <c r="L34" i="8"/>
  <c r="K50" i="1"/>
  <c r="Q44" i="8"/>
  <c r="K65" i="1"/>
  <c r="J59" i="8"/>
  <c r="J66" s="1"/>
  <c r="C22" i="11"/>
  <c r="E22" s="1"/>
  <c r="K39" i="1"/>
  <c r="Q66" i="8" l="1"/>
  <c r="V66"/>
  <c r="F66"/>
  <c r="L66"/>
  <c r="G66"/>
  <c r="R66"/>
  <c r="O66"/>
  <c r="K70" i="1"/>
  <c r="W12" i="8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"/>
  <c r="W7"/>
  <c r="W8"/>
  <c r="W9"/>
  <c r="W10"/>
  <c r="W11"/>
  <c r="W5"/>
  <c r="W4"/>
  <c r="W66" l="1"/>
  <c r="G8" i="6"/>
  <c r="P10" i="3" l="1"/>
  <c r="P73" s="1"/>
  <c r="F6" i="11" l="1"/>
  <c r="H6" s="1"/>
  <c r="H22" s="1"/>
  <c r="C9" i="6"/>
  <c r="D9"/>
  <c r="E9"/>
  <c r="F9"/>
  <c r="G9"/>
  <c r="F22" i="11" l="1"/>
  <c r="E21" i="10"/>
  <c r="F21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E8"/>
  <c r="F8" s="1"/>
  <c r="E5"/>
  <c r="F5" s="1"/>
  <c r="E20" l="1"/>
  <c r="F20" s="1"/>
  <c r="E6"/>
  <c r="F6" s="1"/>
  <c r="F9"/>
  <c r="E22" l="1"/>
  <c r="F22" s="1"/>
</calcChain>
</file>

<file path=xl/comments1.xml><?xml version="1.0" encoding="utf-8"?>
<comments xmlns="http://schemas.openxmlformats.org/spreadsheetml/2006/main">
  <authors>
    <author>MOHANRAO</author>
  </authors>
  <commentList>
    <comment ref="P39" authorId="0">
      <text>
        <r>
          <rPr>
            <sz val="9"/>
            <color indexed="81"/>
            <rFont val="Tahoma"/>
            <family val="2"/>
          </rPr>
          <t xml:space="preserve">neelima: cumulative figures added in the qpr
</t>
        </r>
      </text>
    </comment>
  </commentList>
</comments>
</file>

<file path=xl/comments2.xml><?xml version="1.0" encoding="utf-8"?>
<comments xmlns="http://schemas.openxmlformats.org/spreadsheetml/2006/main">
  <authors>
    <author>MOHANRAO</author>
  </authors>
  <commentList>
    <comment ref="W3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<sst xmlns="http://schemas.openxmlformats.org/spreadsheetml/2006/main" count="1369" uniqueCount="442">
  <si>
    <t>No.</t>
  </si>
  <si>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</si>
  <si>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</si>
  <si>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</si>
  <si>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</si>
  <si>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</si>
  <si>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</si>
  <si>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</si>
  <si>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</si>
  <si>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</si>
  <si>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</si>
  <si>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</si>
  <si>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</si>
  <si>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</si>
  <si>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</si>
  <si>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 xml:space="preserve">APIIC Ltd  </t>
  </si>
  <si>
    <t>Karakapatla</t>
  </si>
  <si>
    <t>25.07.07</t>
  </si>
  <si>
    <t>APIIC Ltd - Nanakramguda</t>
  </si>
  <si>
    <t>Nanakramguda</t>
  </si>
  <si>
    <t>Jedcherla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</si>
  <si>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</si>
  <si>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</si>
  <si>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</si>
  <si>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</si>
  <si>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</si>
  <si>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</si>
  <si>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</si>
  <si>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</si>
  <si>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</si>
  <si>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</si>
  <si>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</si>
  <si>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</si>
  <si>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</si>
  <si>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</si>
  <si>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</si>
  <si>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</si>
  <si>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</si>
  <si>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</si>
  <si>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</si>
  <si>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</si>
  <si>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</si>
  <si>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</si>
  <si>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</si>
  <si>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</si>
  <si>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</si>
  <si>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</si>
  <si>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</si>
  <si>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</si>
  <si>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</si>
  <si>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</si>
  <si>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</si>
  <si>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</si>
  <si>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</si>
  <si>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</si>
  <si>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</si>
  <si>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</si>
  <si>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</si>
  <si>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</si>
  <si>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</si>
  <si>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</si>
  <si>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</si>
  <si>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</si>
  <si>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</si>
  <si>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</si>
  <si>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</si>
  <si>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Madhapur</t>
  </si>
  <si>
    <t>20.6.2006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</si>
  <si>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</si>
  <si>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</si>
  <si>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</si>
  <si>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</si>
  <si>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</si>
  <si>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</si>
  <si>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</si>
  <si>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</si>
  <si>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</si>
  <si>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</si>
  <si>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</si>
  <si>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</si>
  <si>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</si>
  <si>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</si>
  <si>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</si>
  <si>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</si>
  <si>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</si>
  <si>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</si>
  <si>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</si>
  <si>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</si>
  <si>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</si>
  <si>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</si>
  <si>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</si>
  <si>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</si>
  <si>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</si>
  <si>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</si>
  <si>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</si>
  <si>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</si>
  <si>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</si>
  <si>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</si>
  <si>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</si>
  <si>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</si>
  <si>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</si>
  <si>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</si>
  <si>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</si>
  <si>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</si>
  <si>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</si>
  <si>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</si>
  <si>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</si>
  <si>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</si>
  <si>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</si>
  <si>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</si>
  <si>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</si>
  <si>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</si>
  <si>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</si>
  <si>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</si>
  <si>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</si>
  <si>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</si>
  <si>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</si>
  <si>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</si>
  <si>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</si>
  <si>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</si>
  <si>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</si>
  <si>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</si>
  <si>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</si>
  <si>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</si>
  <si>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</si>
  <si>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</si>
  <si>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</si>
  <si>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</si>
  <si>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</si>
  <si>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</si>
  <si>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</si>
  <si>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</si>
  <si>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</si>
  <si>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</si>
  <si>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</si>
  <si>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</si>
  <si>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</si>
  <si>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</si>
  <si>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</si>
  <si>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</si>
  <si>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</si>
  <si>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</si>
  <si>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</si>
  <si>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</si>
  <si>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</si>
  <si>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</si>
  <si>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>APIIC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</si>
  <si>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</si>
  <si>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</si>
  <si>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</si>
  <si>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</si>
  <si>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</si>
  <si>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</si>
  <si>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</si>
  <si>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</si>
  <si>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</si>
  <si>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</si>
  <si>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</si>
  <si>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</si>
  <si>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</si>
  <si>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13.08.2010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</si>
  <si>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</si>
  <si>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</si>
  <si>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</si>
  <si>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</si>
  <si>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</si>
  <si>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</si>
  <si>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</si>
  <si>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</si>
  <si>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</si>
  <si>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</si>
  <si>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</si>
  <si>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</si>
  <si>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</si>
  <si>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</si>
  <si>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</si>
  <si>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</si>
  <si>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</si>
  <si>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</si>
  <si>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</si>
  <si>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</si>
  <si>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</si>
  <si>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</si>
  <si>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</si>
  <si>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</si>
  <si>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</si>
  <si>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</si>
  <si>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</si>
  <si>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</si>
  <si>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Ltd, Karakapatla</t>
  </si>
  <si>
    <t>50.87 A</t>
  </si>
  <si>
    <t>60.7 Hec</t>
  </si>
  <si>
    <t>10 Hec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</si>
  <si>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</si>
  <si>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</si>
  <si>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</si>
  <si>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</si>
  <si>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</si>
  <si>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Aerospace &amp; Precision Engineering</t>
  </si>
  <si>
    <t>5.3.2009 &amp; 5.5.2010</t>
  </si>
  <si>
    <t xml:space="preserve">APIIC, Village Annagi and Bodduvanipalem, Maddipadu and Korispadu, District Prakasham </t>
  </si>
  <si>
    <t>APIIC, Shameerpet RR District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</si>
  <si>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</si>
  <si>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</si>
  <si>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</si>
  <si>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</si>
  <si>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</si>
  <si>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</si>
  <si>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</si>
  <si>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</si>
  <si>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</si>
  <si>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</si>
  <si>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</si>
  <si>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</si>
  <si>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</si>
  <si>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</si>
  <si>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</si>
  <si>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</si>
  <si>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</si>
  <si>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</si>
  <si>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</si>
  <si>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</si>
  <si>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</si>
  <si>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</si>
  <si>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</si>
  <si>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</si>
  <si>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</si>
  <si>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</si>
  <si>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</si>
  <si>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</si>
  <si>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5.5.2009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</si>
  <si>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</si>
  <si>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</si>
  <si>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</si>
  <si>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</si>
  <si>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</si>
  <si>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</si>
  <si>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</si>
  <si>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</si>
  <si>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</si>
  <si>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</si>
  <si>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</si>
  <si>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</si>
  <si>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</si>
  <si>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</si>
  <si>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</si>
  <si>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</si>
  <si>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</si>
  <si>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</si>
  <si>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</si>
  <si>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</si>
  <si>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</si>
  <si>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</si>
  <si>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</si>
  <si>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</si>
  <si>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</si>
  <si>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</si>
  <si>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</si>
  <si>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</si>
  <si>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</si>
  <si>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</si>
  <si>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</si>
  <si>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</si>
  <si>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</si>
  <si>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</si>
  <si>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</si>
  <si>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</si>
  <si>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</si>
  <si>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</si>
  <si>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</si>
  <si>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</si>
  <si>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</si>
  <si>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</si>
  <si>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</si>
  <si>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</si>
  <si>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</si>
  <si>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</si>
  <si>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</si>
  <si>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</si>
  <si>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</si>
  <si>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</si>
  <si>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</si>
  <si>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</si>
  <si>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</si>
  <si>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</si>
  <si>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</si>
  <si>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</si>
  <si>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</si>
  <si>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</si>
  <si>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</si>
  <si>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</si>
  <si>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</si>
  <si>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</si>
  <si>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12.04.07</t>
  </si>
  <si>
    <t>APIIC IT SEZ Kakinada</t>
  </si>
  <si>
    <t>Srikakulam</t>
  </si>
  <si>
    <t>Employment praposed</t>
  </si>
  <si>
    <t>23.04.2007</t>
  </si>
  <si>
    <t>APIIC Ltd, L&amp;T Keesarapalli Village</t>
  </si>
  <si>
    <t xml:space="preserve">M/s. APIIC Ltd., Adibatla, Ibrahim patnam, R .R. Dist, </t>
  </si>
  <si>
    <t>APIIC Ltd,Adibatla,  Ibrahimpatnam RR District</t>
  </si>
  <si>
    <t>APIIC Ltd, Adibatla, Ibrahimpatnam RR District</t>
  </si>
  <si>
    <t>APIIC Ltd, ,Adibatla, Ibrahimpatnam RR District</t>
  </si>
  <si>
    <t>17.01.06</t>
  </si>
  <si>
    <t>APIIC, Madhurwada (Hill No 2)</t>
  </si>
  <si>
    <t>APIIC Ltd. (IT/ITES) Madhurwada (Hill No 03)</t>
  </si>
  <si>
    <t>APIIC Ltd</t>
  </si>
  <si>
    <t>APIIC Pharma SEZ - Jedcherla</t>
  </si>
  <si>
    <t>APIIC Pharma Ltd - Jedcherla</t>
  </si>
  <si>
    <t>TCSL Ltd, Adibatla</t>
  </si>
  <si>
    <t>Gopannpally</t>
  </si>
  <si>
    <t>Pharma</t>
  </si>
  <si>
    <t>textile</t>
  </si>
  <si>
    <t>Multi - Product</t>
  </si>
  <si>
    <t>Sector Specific for solar</t>
  </si>
  <si>
    <t>ITES</t>
  </si>
  <si>
    <t>1002.97 Hec</t>
  </si>
  <si>
    <t>10.12 Hec</t>
  </si>
  <si>
    <t>132.64 Hec</t>
  </si>
  <si>
    <t>1000AC</t>
  </si>
  <si>
    <t>Tech Mahindra Limited (Satyam Computers), Madhapur</t>
  </si>
  <si>
    <t>Tech Mahindra Limited (Satyam Computers), Bahadurpally</t>
  </si>
  <si>
    <t>25.06.2007</t>
  </si>
  <si>
    <t>46.31 AC</t>
  </si>
  <si>
    <t>26 AC</t>
  </si>
  <si>
    <t>Tech Mahindra LimitedSatyam Computers, Bahadurpally</t>
  </si>
  <si>
    <t xml:space="preserve">                                                                                               </t>
  </si>
  <si>
    <t>M/s GMR Hyderabad Aviation SEZ Limited, Hyderbad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</si>
  <si>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</si>
  <si>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</si>
  <si>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</si>
  <si>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</si>
  <si>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</si>
  <si>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</si>
  <si>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</si>
  <si>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</si>
  <si>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</si>
  <si>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</si>
  <si>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</si>
  <si>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</si>
  <si>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</si>
  <si>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</si>
  <si>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</si>
  <si>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</si>
  <si>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</si>
  <si>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</si>
  <si>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</si>
  <si>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</si>
  <si>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</si>
  <si>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</si>
  <si>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</si>
  <si>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</si>
  <si>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t>01.06.2007</t>
  </si>
  <si>
    <t>16.10.2006</t>
  </si>
  <si>
    <t>18.05.2007</t>
  </si>
  <si>
    <t>07.12.2007</t>
  </si>
  <si>
    <t>06.06.2007</t>
  </si>
  <si>
    <t>20.05.2007</t>
  </si>
  <si>
    <t>20.09.2007</t>
  </si>
  <si>
    <t>13.06.2007</t>
  </si>
  <si>
    <t>20.04.2007</t>
  </si>
  <si>
    <t>11.08.2006</t>
  </si>
  <si>
    <t>10.04.2007</t>
  </si>
  <si>
    <t>26.04.2007</t>
  </si>
  <si>
    <t>05.12.2006</t>
  </si>
  <si>
    <t>15.01.2007</t>
  </si>
  <si>
    <t>25.07.2007</t>
  </si>
  <si>
    <t>14.08.2006</t>
  </si>
  <si>
    <t>17.09.2007</t>
  </si>
  <si>
    <t>12.12.2007</t>
  </si>
  <si>
    <t>01.08.2006</t>
  </si>
  <si>
    <t>04.10.2007</t>
  </si>
  <si>
    <t>17.01.2006</t>
  </si>
  <si>
    <t>08.08.2006</t>
  </si>
  <si>
    <t>22.12.2006</t>
  </si>
  <si>
    <t>28.12.2006</t>
  </si>
  <si>
    <t>11.01.2007</t>
  </si>
  <si>
    <t>11.04.2007</t>
  </si>
  <si>
    <t>10.05.2007</t>
  </si>
  <si>
    <t>06.11.2007</t>
  </si>
  <si>
    <t>20.12.2007</t>
  </si>
  <si>
    <t>05.05.2010</t>
  </si>
  <si>
    <t>19.04.2010</t>
  </si>
  <si>
    <t>Exports in US $</t>
  </si>
  <si>
    <t>09.01.2008</t>
  </si>
  <si>
    <t>08.09.2009</t>
  </si>
  <si>
    <t>101.282 Hec</t>
  </si>
  <si>
    <t xml:space="preserve"> Phoenix Infoparks Pvt Ltd, Gachibowli</t>
  </si>
  <si>
    <t>Phoenix Infoparks Pvt Ltd, Gachibowli</t>
  </si>
  <si>
    <t>M/s. Dr. Reddy's Laboratories ltd(Denotified)</t>
  </si>
  <si>
    <t>M/s. Dr. Reddy's Laboratories ltd (Denotified)</t>
  </si>
  <si>
    <t>Export in US $</t>
  </si>
  <si>
    <t xml:space="preserve">Private SEZs </t>
  </si>
  <si>
    <t xml:space="preserve">Total </t>
  </si>
  <si>
    <t>Private SEZs</t>
  </si>
  <si>
    <t>M/s. Dr. Reddy's Laboratories ltd (De-notified)</t>
  </si>
  <si>
    <t xml:space="preserve">Production and Exports (Rs. In crores)
</t>
  </si>
  <si>
    <t xml:space="preserve">M/s Kakinada SEZ PVt LTd </t>
  </si>
  <si>
    <t>RADIANT CORPORATION PVT LTD., SECTOR SPECIFIC SEZ FOR ELECTRONIC HARDWARE AND SOFTWARE AND RELATED ACTIVITIES</t>
  </si>
  <si>
    <t>Plot No.20, Survey No.342,TSIIC Automotive Park,Muppireddypalli(V),Toopran(M),Medak Dist.,</t>
  </si>
  <si>
    <t>RADIANT CORPORATION PVT LTD.</t>
  </si>
  <si>
    <t>Toopran(M),Medak Dist.,</t>
  </si>
  <si>
    <t>1013.64 h</t>
  </si>
  <si>
    <t>VISAKHAPATNAM SPECIAL ECONOMIC ZONE, VISAKHAPATNAM,</t>
  </si>
  <si>
    <t>M/s Kakinada SEZ PVt LTd ,Kakinada, EG District</t>
  </si>
  <si>
    <t xml:space="preserve"> </t>
  </si>
  <si>
    <t>(Financial Year 2015-16 )</t>
  </si>
  <si>
    <t>(Financial Year 2015-16)</t>
  </si>
  <si>
    <t>Divyasree NSL Infrastructure (P) ltd</t>
  </si>
  <si>
    <t>22.06.03</t>
  </si>
  <si>
    <t>20.06.2013</t>
  </si>
  <si>
    <t>SEZ Under De-notification</t>
  </si>
  <si>
    <t>NO Unit is present.Hence information is Nil</t>
  </si>
  <si>
    <t>Total Investment (incl. FDI) made upto 30.12.2015</t>
  </si>
  <si>
    <r>
      <t xml:space="preserve">date of notifi-cation/     </t>
    </r>
    <r>
      <rPr>
        <sz val="9"/>
        <rFont val="Times New Roman"/>
        <family val="1"/>
      </rPr>
      <t>date of commencement operation</t>
    </r>
  </si>
  <si>
    <t>M/s Radint Corporation Pvt LTd,Plot No.20, Survey No.342,TSIIC Automotive Park,Muppireddypalli(V),Toopran(M), Medak Dist.,</t>
  </si>
  <si>
    <t>VISAKHAPATNAM SPECIAL ECONOMIC ZONE, VISAKHAPATNAM</t>
  </si>
  <si>
    <t>Dr. Reddy's Laboratories Limited</t>
  </si>
  <si>
    <t>M/s. Dr. Reddy's Laboratories ltd (De-notify)</t>
  </si>
  <si>
    <t xml:space="preserve">RADIANT CORPORATION PVT LTD., SECTOR SPECIFIC SEZ </t>
  </si>
  <si>
    <t>M/s  Kakinada SEZ Pvt Ltd(II)</t>
  </si>
  <si>
    <t>Atchutapuram, Vizag</t>
  </si>
  <si>
    <t>Telengana</t>
  </si>
  <si>
    <t>Medak Dist.Telanagana</t>
  </si>
  <si>
    <t>Misc.Ind</t>
  </si>
  <si>
    <t xml:space="preserve"> Employment</t>
  </si>
  <si>
    <t>State</t>
  </si>
  <si>
    <t>TG</t>
  </si>
  <si>
    <t>AP</t>
  </si>
  <si>
    <t>Chhatigarh</t>
  </si>
  <si>
    <t>Chhatisgarh</t>
  </si>
  <si>
    <t>Exports from SEZs notified under the  SEZ Act, 2005 As on 31.03.2016</t>
  </si>
  <si>
    <t>(Financial Year 2015-16 (Jan-March'2016))</t>
  </si>
  <si>
    <r>
      <t xml:space="preserve"> </t>
    </r>
    <r>
      <rPr>
        <b/>
        <u/>
        <sz val="9"/>
        <rFont val="Times New Roman"/>
        <family val="1"/>
      </rPr>
      <t>Investment proposed and made in SEZs notified under SEZ Act As on 31.03.2016</t>
    </r>
  </si>
  <si>
    <t>Data on  Exports from SEZs as on  31.03.2016</t>
  </si>
  <si>
    <t>EMPLOYMENT IN VSEZ AS ON 31.03.2016</t>
  </si>
  <si>
    <t>Investment in Govt./State Govt/Private SEZs established prior to SEZ Act (As on 31.03.2016)</t>
  </si>
  <si>
    <t>Sector-wise exports (Govt. SEZs) for the period upto 31.03.2016  (Annexure-IV)</t>
  </si>
  <si>
    <t>Sector-wise exports (Pvt. SEZs) for the period upto 31.03.2016                                                                                                                                                                                               (Annexure-IV)</t>
  </si>
  <si>
    <t xml:space="preserve">  Sectorwise breakup of Exports  from SEZs as on  31st March, 2016 (2015-16)</t>
  </si>
  <si>
    <t xml:space="preserve">  Sectorwise breakup of Employment and Investment from SEZs as on  31st March, 2016</t>
  </si>
  <si>
    <t>Kesarapalli, Vijayawada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</si>
</sst>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Book Antiqua"/>
      <family val="1"/>
    </font>
    <font>
      <b/>
      <u/>
      <sz val="10"/>
      <name val="Times New Roman"/>
      <family val="1"/>
    </font>
    <font>
      <b/>
      <u/>
      <sz val="9"/>
      <name val="Times New Roman"/>
      <family val="1"/>
    </font>
    <font>
      <b/>
      <u/>
      <sz val="12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306">
    <xf numFmtId="0" fontId="0" fillId="0" borderId="0" xfId="0"/>
    <xf numFmtId="0" fontId="2" fillId="0" borderId="1" xfId="0" quotePrefix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12" fillId="0" borderId="0" xfId="0" applyFont="1"/>
    <xf numFmtId="0" fontId="0" fillId="3" borderId="0" xfId="0" applyFill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12" fillId="3" borderId="1" xfId="0" applyFont="1" applyFill="1" applyBorder="1"/>
    <xf numFmtId="0" fontId="4" fillId="3" borderId="1" xfId="0" applyFont="1" applyFill="1" applyBorder="1" applyAlignment="1"/>
    <xf numFmtId="0" fontId="12" fillId="3" borderId="0" xfId="0" applyFont="1" applyFill="1"/>
    <xf numFmtId="0" fontId="18" fillId="0" borderId="0" xfId="0" applyFont="1"/>
    <xf numFmtId="0" fontId="12" fillId="0" borderId="1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6" fillId="4" borderId="0" xfId="0" applyFont="1" applyFill="1"/>
    <xf numFmtId="0" fontId="11" fillId="0" borderId="7" xfId="0" applyFont="1" applyFill="1" applyBorder="1" applyAlignment="1">
      <alignment horizontal="left" vertical="top" wrapText="1"/>
    </xf>
    <xf numFmtId="0" fontId="17" fillId="4" borderId="1" xfId="0" applyFont="1" applyFill="1" applyBorder="1"/>
    <xf numFmtId="0" fontId="12" fillId="3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17" fillId="3" borderId="0" xfId="0" applyFont="1" applyFill="1" applyBorder="1"/>
    <xf numFmtId="0" fontId="17" fillId="4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4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0" fontId="25" fillId="3" borderId="1" xfId="0" applyFont="1" applyFill="1" applyBorder="1"/>
    <xf numFmtId="0" fontId="24" fillId="3" borderId="1" xfId="0" applyFont="1" applyFill="1" applyBorder="1" applyAlignment="1">
      <alignment horizontal="justify" vertical="top" wrapText="1"/>
    </xf>
    <xf numFmtId="0" fontId="24" fillId="3" borderId="1" xfId="0" applyFont="1" applyFill="1" applyBorder="1" applyAlignment="1">
      <alignment horizontal="justify" vertical="top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vertical="top"/>
    </xf>
    <xf numFmtId="0" fontId="24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justify" vertical="top" wrapText="1"/>
    </xf>
    <xf numFmtId="0" fontId="25" fillId="3" borderId="1" xfId="0" applyFont="1" applyFill="1" applyBorder="1" applyAlignment="1"/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 wrapText="1"/>
    </xf>
    <xf numFmtId="14" fontId="25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justify" vertical="top"/>
    </xf>
    <xf numFmtId="0" fontId="25" fillId="3" borderId="1" xfId="4" applyFont="1" applyFill="1" applyBorder="1" applyAlignment="1">
      <alignment horizontal="justify" vertical="top" wrapText="1"/>
    </xf>
    <xf numFmtId="0" fontId="25" fillId="3" borderId="1" xfId="4" applyFont="1" applyFill="1" applyBorder="1" applyAlignment="1">
      <alignment horizontal="left" vertical="top" wrapText="1"/>
    </xf>
    <xf numFmtId="0" fontId="25" fillId="3" borderId="1" xfId="4" applyFont="1" applyFill="1" applyBorder="1" applyAlignment="1">
      <alignment horizontal="center" vertical="top" wrapText="1"/>
    </xf>
    <xf numFmtId="0" fontId="24" fillId="3" borderId="1" xfId="4" applyFont="1" applyFill="1" applyBorder="1" applyAlignment="1">
      <alignment horizontal="center" wrapText="1"/>
    </xf>
    <xf numFmtId="0" fontId="24" fillId="3" borderId="1" xfId="0" applyFont="1" applyFill="1" applyBorder="1" applyAlignment="1"/>
    <xf numFmtId="0" fontId="28" fillId="3" borderId="0" xfId="0" applyFont="1" applyFill="1"/>
    <xf numFmtId="0" fontId="28" fillId="3" borderId="9" xfId="0" applyFont="1" applyFill="1" applyBorder="1" applyAlignment="1"/>
    <xf numFmtId="0" fontId="28" fillId="3" borderId="0" xfId="0" applyFont="1" applyFill="1" applyBorder="1"/>
    <xf numFmtId="0" fontId="25" fillId="3" borderId="1" xfId="0" quotePrefix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3" borderId="3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right" vertical="top"/>
    </xf>
    <xf numFmtId="0" fontId="0" fillId="3" borderId="0" xfId="0" applyFill="1" applyAlignment="1">
      <alignment vertical="top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right" vertical="top"/>
    </xf>
    <xf numFmtId="0" fontId="29" fillId="3" borderId="1" xfId="0" quotePrefix="1" applyFont="1" applyFill="1" applyBorder="1" applyAlignment="1">
      <alignment horizontal="right" vertical="top"/>
    </xf>
    <xf numFmtId="0" fontId="25" fillId="3" borderId="1" xfId="0" quotePrefix="1" applyFont="1" applyFill="1" applyBorder="1" applyAlignment="1">
      <alignment horizontal="right" vertical="top" wrapText="1"/>
    </xf>
    <xf numFmtId="0" fontId="16" fillId="3" borderId="0" xfId="0" applyFont="1" applyFill="1" applyAlignment="1">
      <alignment vertical="top"/>
    </xf>
    <xf numFmtId="0" fontId="23" fillId="3" borderId="1" xfId="0" applyFont="1" applyFill="1" applyBorder="1" applyAlignment="1">
      <alignment vertical="top"/>
    </xf>
    <xf numFmtId="0" fontId="24" fillId="3" borderId="1" xfId="0" applyFont="1" applyFill="1" applyBorder="1" applyAlignment="1">
      <alignment horizontal="left" vertical="top" wrapText="1"/>
    </xf>
    <xf numFmtId="0" fontId="24" fillId="3" borderId="1" xfId="0" quotePrefix="1" applyFont="1" applyFill="1" applyBorder="1" applyAlignment="1">
      <alignment horizontal="center" vertical="top" wrapText="1"/>
    </xf>
    <xf numFmtId="0" fontId="24" fillId="3" borderId="1" xfId="0" quotePrefix="1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/>
    </xf>
    <xf numFmtId="2" fontId="25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3" fillId="0" borderId="1" xfId="0" applyFont="1" applyBorder="1"/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1" fillId="0" borderId="0" xfId="0" applyFont="1" applyBorder="1" applyAlignment="1"/>
    <xf numFmtId="0" fontId="33" fillId="0" borderId="0" xfId="0" applyFont="1"/>
    <xf numFmtId="0" fontId="34" fillId="0" borderId="0" xfId="0" applyFont="1" applyBorder="1" applyAlignment="1"/>
    <xf numFmtId="0" fontId="31" fillId="0" borderId="0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vertical="top"/>
    </xf>
    <xf numFmtId="0" fontId="25" fillId="0" borderId="1" xfId="0" applyFont="1" applyBorder="1"/>
    <xf numFmtId="0" fontId="33" fillId="0" borderId="1" xfId="0" applyFont="1" applyBorder="1"/>
    <xf numFmtId="0" fontId="25" fillId="0" borderId="1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35" fillId="0" borderId="1" xfId="0" applyFont="1" applyBorder="1" applyAlignment="1">
      <alignment horizontal="center" vertical="top" wrapText="1"/>
    </xf>
    <xf numFmtId="0" fontId="35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right" vertical="top" wrapText="1"/>
    </xf>
    <xf numFmtId="0" fontId="35" fillId="0" borderId="1" xfId="0" applyFont="1" applyBorder="1" applyAlignment="1">
      <alignment horizontal="right" vertical="top" wrapText="1"/>
    </xf>
    <xf numFmtId="0" fontId="28" fillId="0" borderId="0" xfId="0" applyFont="1"/>
    <xf numFmtId="0" fontId="24" fillId="0" borderId="1" xfId="0" quotePrefix="1" applyFont="1" applyBorder="1" applyAlignment="1">
      <alignment horizontal="center" vertical="top" wrapText="1"/>
    </xf>
    <xf numFmtId="0" fontId="25" fillId="0" borderId="1" xfId="0" quotePrefix="1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13" fillId="0" borderId="1" xfId="0" applyFont="1" applyBorder="1" applyAlignment="1">
      <alignment wrapText="1" shrinkToFit="1"/>
    </xf>
    <xf numFmtId="0" fontId="36" fillId="0" borderId="1" xfId="0" applyFont="1" applyBorder="1"/>
    <xf numFmtId="0" fontId="13" fillId="3" borderId="1" xfId="0" applyFont="1" applyFill="1" applyBorder="1"/>
    <xf numFmtId="0" fontId="24" fillId="3" borderId="1" xfId="4" applyFont="1" applyFill="1" applyBorder="1" applyAlignment="1">
      <alignment wrapText="1"/>
    </xf>
    <xf numFmtId="0" fontId="24" fillId="3" borderId="1" xfId="4" applyFont="1" applyFill="1" applyBorder="1"/>
    <xf numFmtId="0" fontId="33" fillId="3" borderId="1" xfId="0" applyFont="1" applyFill="1" applyBorder="1"/>
    <xf numFmtId="0" fontId="38" fillId="3" borderId="1" xfId="0" applyFont="1" applyFill="1" applyBorder="1" applyAlignment="1">
      <alignment horizontal="justify" vertical="top" wrapText="1"/>
    </xf>
    <xf numFmtId="0" fontId="38" fillId="3" borderId="1" xfId="0" applyFont="1" applyFill="1" applyBorder="1" applyAlignment="1">
      <alignment wrapText="1"/>
    </xf>
    <xf numFmtId="0" fontId="38" fillId="3" borderId="1" xfId="0" applyFont="1" applyFill="1" applyBorder="1" applyAlignment="1">
      <alignment horizontal="center" vertical="top"/>
    </xf>
    <xf numFmtId="0" fontId="38" fillId="3" borderId="1" xfId="0" applyFont="1" applyFill="1" applyBorder="1"/>
    <xf numFmtId="0" fontId="38" fillId="3" borderId="1" xfId="0" applyFont="1" applyFill="1" applyBorder="1" applyAlignment="1">
      <alignment horizontal="justify" vertical="top"/>
    </xf>
    <xf numFmtId="0" fontId="39" fillId="3" borderId="1" xfId="0" applyFont="1" applyFill="1" applyBorder="1"/>
    <xf numFmtId="0" fontId="24" fillId="3" borderId="1" xfId="4" applyFont="1" applyFill="1" applyBorder="1" applyAlignment="1">
      <alignment horizontal="left" wrapText="1"/>
    </xf>
    <xf numFmtId="0" fontId="33" fillId="3" borderId="1" xfId="0" applyFont="1" applyFill="1" applyBorder="1" applyAlignment="1">
      <alignment horizontal="left"/>
    </xf>
    <xf numFmtId="0" fontId="40" fillId="3" borderId="0" xfId="0" applyFont="1" applyFill="1" applyBorder="1" applyAlignment="1"/>
    <xf numFmtId="0" fontId="28" fillId="4" borderId="0" xfId="0" applyFont="1" applyFill="1" applyBorder="1"/>
    <xf numFmtId="0" fontId="28" fillId="4" borderId="0" xfId="0" applyFont="1" applyFill="1"/>
    <xf numFmtId="0" fontId="38" fillId="8" borderId="0" xfId="0" applyFont="1" applyFill="1" applyBorder="1" applyAlignment="1"/>
    <xf numFmtId="0" fontId="25" fillId="8" borderId="0" xfId="0" applyFont="1" applyFill="1" applyBorder="1" applyAlignment="1"/>
    <xf numFmtId="0" fontId="33" fillId="8" borderId="0" xfId="0" applyFont="1" applyFill="1" applyBorder="1" applyAlignment="1"/>
    <xf numFmtId="0" fontId="40" fillId="8" borderId="0" xfId="0" applyFont="1" applyFill="1" applyBorder="1" applyAlignment="1"/>
    <xf numFmtId="0" fontId="38" fillId="4" borderId="0" xfId="0" applyFont="1" applyFill="1" applyBorder="1" applyAlignment="1"/>
    <xf numFmtId="0" fontId="41" fillId="7" borderId="0" xfId="0" applyFont="1" applyFill="1" applyBorder="1" applyAlignment="1"/>
    <xf numFmtId="0" fontId="28" fillId="6" borderId="0" xfId="0" applyFont="1" applyFill="1"/>
    <xf numFmtId="0" fontId="41" fillId="4" borderId="0" xfId="0" applyFont="1" applyFill="1" applyBorder="1" applyAlignment="1"/>
    <xf numFmtId="0" fontId="42" fillId="0" borderId="0" xfId="0" applyFont="1" applyBorder="1"/>
    <xf numFmtId="0" fontId="42" fillId="0" borderId="0" xfId="0" applyFont="1"/>
    <xf numFmtId="0" fontId="28" fillId="3" borderId="0" xfId="0" applyFont="1" applyFill="1" applyAlignment="1">
      <alignment horizontal="left"/>
    </xf>
    <xf numFmtId="0" fontId="28" fillId="0" borderId="0" xfId="0" applyFont="1" applyBorder="1"/>
    <xf numFmtId="0" fontId="33" fillId="3" borderId="6" xfId="0" applyFont="1" applyFill="1" applyBorder="1"/>
    <xf numFmtId="0" fontId="33" fillId="0" borderId="1" xfId="0" applyFont="1" applyFill="1" applyBorder="1"/>
    <xf numFmtId="0" fontId="39" fillId="3" borderId="1" xfId="0" applyFont="1" applyFill="1" applyBorder="1" applyAlignment="1">
      <alignment horizontal="left"/>
    </xf>
    <xf numFmtId="2" fontId="39" fillId="0" borderId="1" xfId="0" applyNumberFormat="1" applyFont="1" applyFill="1" applyBorder="1"/>
    <xf numFmtId="0" fontId="44" fillId="0" borderId="1" xfId="0" applyFont="1" applyBorder="1" applyAlignment="1">
      <alignment horizontal="center" vertical="top" wrapText="1"/>
    </xf>
    <xf numFmtId="0" fontId="44" fillId="3" borderId="1" xfId="0" applyFont="1" applyFill="1" applyBorder="1" applyAlignment="1">
      <alignment horizontal="center" vertical="top" wrapText="1"/>
    </xf>
    <xf numFmtId="0" fontId="45" fillId="3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vertical="center" wrapText="1"/>
    </xf>
    <xf numFmtId="2" fontId="36" fillId="3" borderId="1" xfId="5" applyNumberFormat="1" applyFont="1" applyFill="1" applyBorder="1" applyAlignment="1">
      <alignment horizontal="center" vertical="center"/>
    </xf>
    <xf numFmtId="0" fontId="36" fillId="3" borderId="1" xfId="5" applyNumberFormat="1" applyFont="1" applyFill="1" applyBorder="1" applyAlignment="1">
      <alignment horizontal="center" vertical="center"/>
    </xf>
    <xf numFmtId="0" fontId="22" fillId="3" borderId="1" xfId="5" applyNumberFormat="1" applyFont="1" applyFill="1" applyBorder="1" applyAlignment="1">
      <alignment horizontal="center" vertical="center"/>
    </xf>
    <xf numFmtId="0" fontId="36" fillId="3" borderId="1" xfId="5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top"/>
    </xf>
    <xf numFmtId="0" fontId="3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6" fillId="3" borderId="1" xfId="0" applyFont="1" applyFill="1" applyBorder="1" applyAlignment="1">
      <alignment horizontal="left" vertical="top"/>
    </xf>
    <xf numFmtId="0" fontId="46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vertical="center"/>
    </xf>
    <xf numFmtId="0" fontId="8" fillId="3" borderId="1" xfId="5" applyNumberFormat="1" applyFont="1" applyFill="1" applyBorder="1" applyAlignment="1">
      <alignment horizontal="left" vertical="center"/>
    </xf>
    <xf numFmtId="2" fontId="46" fillId="3" borderId="1" xfId="5" applyNumberFormat="1" applyFont="1" applyFill="1" applyBorder="1" applyAlignment="1">
      <alignment horizontal="left" vertical="center"/>
    </xf>
    <xf numFmtId="2" fontId="8" fillId="3" borderId="1" xfId="5" applyNumberFormat="1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left" vertical="center" wrapText="1"/>
    </xf>
    <xf numFmtId="0" fontId="37" fillId="3" borderId="1" xfId="5" applyNumberFormat="1" applyFont="1" applyFill="1" applyBorder="1" applyAlignment="1">
      <alignment horizontal="left" vertical="center"/>
    </xf>
    <xf numFmtId="2" fontId="37" fillId="3" borderId="1" xfId="5" applyNumberFormat="1" applyFont="1" applyFill="1" applyBorder="1" applyAlignment="1">
      <alignment horizontal="left" vertical="center"/>
    </xf>
    <xf numFmtId="2" fontId="47" fillId="3" borderId="1" xfId="5" applyNumberFormat="1" applyFont="1" applyFill="1" applyBorder="1" applyAlignment="1">
      <alignment horizontal="left" vertical="center"/>
    </xf>
    <xf numFmtId="0" fontId="18" fillId="3" borderId="0" xfId="0" applyFont="1" applyFill="1"/>
    <xf numFmtId="0" fontId="25" fillId="3" borderId="1" xfId="0" applyFont="1" applyFill="1" applyBorder="1" applyAlignment="1">
      <alignment vertical="top" wrapText="1"/>
    </xf>
    <xf numFmtId="0" fontId="21" fillId="4" borderId="0" xfId="0" applyFont="1" applyFill="1" applyBorder="1"/>
    <xf numFmtId="0" fontId="21" fillId="4" borderId="0" xfId="0" applyFont="1" applyFill="1"/>
    <xf numFmtId="0" fontId="0" fillId="4" borderId="0" xfId="0" applyFont="1" applyFill="1"/>
    <xf numFmtId="0" fontId="19" fillId="4" borderId="0" xfId="0" applyFont="1" applyFill="1"/>
    <xf numFmtId="0" fontId="17" fillId="4" borderId="0" xfId="0" applyFont="1" applyFill="1"/>
    <xf numFmtId="0" fontId="0" fillId="4" borderId="0" xfId="0" applyFont="1" applyFill="1" applyBorder="1"/>
    <xf numFmtId="0" fontId="48" fillId="0" borderId="1" xfId="0" applyFont="1" applyBorder="1"/>
    <xf numFmtId="0" fontId="24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vertical="top"/>
    </xf>
    <xf numFmtId="0" fontId="25" fillId="3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right" vertical="top"/>
    </xf>
    <xf numFmtId="0" fontId="40" fillId="3" borderId="1" xfId="0" applyFont="1" applyFill="1" applyBorder="1" applyAlignment="1">
      <alignment horizontal="center" vertical="top"/>
    </xf>
    <xf numFmtId="0" fontId="40" fillId="3" borderId="1" xfId="0" applyFont="1" applyFill="1" applyBorder="1" applyAlignment="1">
      <alignment horizontal="justify" vertical="top" wrapText="1"/>
    </xf>
    <xf numFmtId="0" fontId="40" fillId="3" borderId="1" xfId="0" applyFont="1" applyFill="1" applyBorder="1" applyAlignment="1">
      <alignment vertical="top" wrapText="1"/>
    </xf>
    <xf numFmtId="0" fontId="40" fillId="3" borderId="1" xfId="0" applyFont="1" applyFill="1" applyBorder="1" applyAlignment="1">
      <alignment horizontal="center" vertical="top" wrapText="1"/>
    </xf>
    <xf numFmtId="0" fontId="40" fillId="3" borderId="1" xfId="0" applyFont="1" applyFill="1" applyBorder="1" applyAlignment="1"/>
    <xf numFmtId="0" fontId="21" fillId="3" borderId="0" xfId="0" applyFont="1" applyFill="1" applyBorder="1"/>
    <xf numFmtId="0" fontId="21" fillId="3" borderId="0" xfId="0" applyFont="1" applyFill="1"/>
    <xf numFmtId="0" fontId="25" fillId="3" borderId="1" xfId="0" applyFont="1" applyFill="1" applyBorder="1" applyAlignment="1">
      <alignment horizontal="left" wrapText="1"/>
    </xf>
    <xf numFmtId="0" fontId="40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/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/>
    <xf numFmtId="0" fontId="5" fillId="3" borderId="0" xfId="0" applyFont="1" applyFill="1" applyBorder="1" applyAlignment="1">
      <alignment vertical="top"/>
    </xf>
    <xf numFmtId="2" fontId="20" fillId="3" borderId="1" xfId="0" applyNumberFormat="1" applyFont="1" applyFill="1" applyBorder="1" applyAlignment="1"/>
    <xf numFmtId="0" fontId="27" fillId="3" borderId="1" xfId="0" applyFont="1" applyFill="1" applyBorder="1" applyAlignment="1"/>
    <xf numFmtId="0" fontId="20" fillId="3" borderId="1" xfId="0" applyFont="1" applyFill="1" applyBorder="1" applyAlignment="1">
      <alignment wrapText="1" shrinkToFit="1"/>
    </xf>
    <xf numFmtId="0" fontId="25" fillId="3" borderId="1" xfId="0" applyFont="1" applyFill="1" applyBorder="1" applyAlignment="1">
      <alignment horizontal="right"/>
    </xf>
    <xf numFmtId="0" fontId="26" fillId="3" borderId="1" xfId="0" applyFont="1" applyFill="1" applyBorder="1" applyAlignment="1">
      <alignment wrapText="1"/>
    </xf>
    <xf numFmtId="0" fontId="40" fillId="3" borderId="1" xfId="0" applyFont="1" applyFill="1" applyBorder="1" applyAlignment="1">
      <alignment horizontal="right" vertical="top"/>
    </xf>
    <xf numFmtId="0" fontId="25" fillId="3" borderId="7" xfId="0" applyFont="1" applyFill="1" applyBorder="1" applyAlignment="1">
      <alignment horizontal="right" vertical="top"/>
    </xf>
    <xf numFmtId="3" fontId="25" fillId="3" borderId="1" xfId="0" applyNumberFormat="1" applyFont="1" applyFill="1" applyBorder="1" applyAlignment="1">
      <alignment horizontal="right" vertical="top"/>
    </xf>
    <xf numFmtId="166" fontId="25" fillId="3" borderId="1" xfId="1" quotePrefix="1" applyNumberFormat="1" applyFont="1" applyFill="1" applyBorder="1" applyAlignment="1">
      <alignment horizontal="right" vertical="top" wrapText="1"/>
    </xf>
    <xf numFmtId="0" fontId="25" fillId="3" borderId="1" xfId="0" applyFont="1" applyFill="1" applyBorder="1" applyAlignment="1">
      <alignment horizontal="right" vertical="top" wrapText="1"/>
    </xf>
    <xf numFmtId="165" fontId="25" fillId="3" borderId="1" xfId="1" applyNumberFormat="1" applyFont="1" applyFill="1" applyBorder="1" applyAlignment="1">
      <alignment horizontal="right" vertical="top"/>
    </xf>
    <xf numFmtId="1" fontId="25" fillId="3" borderId="1" xfId="0" applyNumberFormat="1" applyFont="1" applyFill="1" applyBorder="1" applyAlignment="1">
      <alignment horizontal="right" vertical="top" wrapText="1"/>
    </xf>
    <xf numFmtId="0" fontId="25" fillId="3" borderId="1" xfId="0" quotePrefix="1" applyFont="1" applyFill="1" applyBorder="1" applyAlignment="1">
      <alignment horizontal="right" vertical="top"/>
    </xf>
    <xf numFmtId="0" fontId="27" fillId="3" borderId="1" xfId="0" applyFont="1" applyFill="1" applyBorder="1" applyAlignment="1">
      <alignment horizontal="center" vertical="top" wrapText="1"/>
    </xf>
    <xf numFmtId="3" fontId="27" fillId="3" borderId="1" xfId="0" applyNumberFormat="1" applyFont="1" applyFill="1" applyBorder="1" applyAlignment="1">
      <alignment horizontal="right" vertical="top" wrapText="1"/>
    </xf>
    <xf numFmtId="3" fontId="27" fillId="3" borderId="1" xfId="0" applyNumberFormat="1" applyFont="1" applyFill="1" applyBorder="1" applyAlignment="1">
      <alignment horizontal="right" vertical="top"/>
    </xf>
    <xf numFmtId="0" fontId="27" fillId="3" borderId="1" xfId="0" applyFont="1" applyFill="1" applyBorder="1" applyAlignment="1">
      <alignment horizontal="right" vertical="top" wrapText="1"/>
    </xf>
    <xf numFmtId="0" fontId="27" fillId="3" borderId="1" xfId="0" applyFont="1" applyFill="1" applyBorder="1" applyAlignment="1">
      <alignment horizontal="right" vertical="top"/>
    </xf>
    <xf numFmtId="0" fontId="26" fillId="3" borderId="1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/>
    </xf>
    <xf numFmtId="0" fontId="25" fillId="3" borderId="2" xfId="0" applyFont="1" applyFill="1" applyBorder="1" applyAlignment="1">
      <alignment horizontal="right" vertical="top"/>
    </xf>
    <xf numFmtId="0" fontId="25" fillId="3" borderId="2" xfId="0" applyFont="1" applyFill="1" applyBorder="1" applyAlignment="1">
      <alignment horizontal="right" vertical="top" wrapText="1"/>
    </xf>
    <xf numFmtId="0" fontId="21" fillId="3" borderId="0" xfId="0" applyFont="1" applyFill="1" applyAlignment="1">
      <alignment vertical="top"/>
    </xf>
    <xf numFmtId="0" fontId="12" fillId="3" borderId="1" xfId="0" applyFont="1" applyFill="1" applyBorder="1" applyAlignment="1">
      <alignment vertical="top"/>
    </xf>
    <xf numFmtId="0" fontId="40" fillId="3" borderId="1" xfId="0" applyFont="1" applyFill="1" applyBorder="1" applyAlignment="1">
      <alignment vertical="top"/>
    </xf>
    <xf numFmtId="2" fontId="25" fillId="3" borderId="1" xfId="0" applyNumberFormat="1" applyFont="1" applyFill="1" applyBorder="1" applyAlignment="1">
      <alignment vertical="top"/>
    </xf>
    <xf numFmtId="2" fontId="25" fillId="3" borderId="1" xfId="0" applyNumberFormat="1" applyFont="1" applyFill="1" applyBorder="1" applyAlignment="1">
      <alignment horizontal="right" vertical="top"/>
    </xf>
    <xf numFmtId="2" fontId="25" fillId="3" borderId="1" xfId="0" quotePrefix="1" applyNumberFormat="1" applyFont="1" applyFill="1" applyBorder="1" applyAlignment="1">
      <alignment vertical="top" wrapText="1"/>
    </xf>
    <xf numFmtId="2" fontId="25" fillId="3" borderId="1" xfId="0" applyNumberFormat="1" applyFont="1" applyFill="1" applyBorder="1" applyAlignment="1">
      <alignment vertical="top" wrapText="1"/>
    </xf>
    <xf numFmtId="0" fontId="25" fillId="3" borderId="1" xfId="3" applyFont="1" applyFill="1" applyBorder="1" applyAlignment="1">
      <alignment vertical="top"/>
    </xf>
    <xf numFmtId="0" fontId="25" fillId="3" borderId="1" xfId="3" applyFont="1" applyFill="1" applyBorder="1" applyAlignment="1">
      <alignment vertical="top" wrapText="1"/>
    </xf>
    <xf numFmtId="43" fontId="25" fillId="3" borderId="1" xfId="2" applyNumberFormat="1" applyFont="1" applyFill="1" applyBorder="1" applyAlignment="1">
      <alignment vertical="top"/>
    </xf>
    <xf numFmtId="0" fontId="25" fillId="3" borderId="1" xfId="0" quotePrefix="1" applyFont="1" applyFill="1" applyBorder="1" applyAlignment="1">
      <alignment vertical="top"/>
    </xf>
    <xf numFmtId="168" fontId="25" fillId="3" borderId="1" xfId="0" applyNumberFormat="1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 wrapText="1"/>
    </xf>
    <xf numFmtId="0" fontId="39" fillId="3" borderId="1" xfId="0" applyFont="1" applyFill="1" applyBorder="1" applyAlignment="1">
      <alignment horizontal="right" vertical="top" wrapText="1"/>
    </xf>
    <xf numFmtId="167" fontId="25" fillId="3" borderId="1" xfId="0" applyNumberFormat="1" applyFont="1" applyFill="1" applyBorder="1" applyAlignment="1">
      <alignment vertical="top"/>
    </xf>
    <xf numFmtId="0" fontId="22" fillId="3" borderId="0" xfId="0" applyFont="1" applyFill="1" applyBorder="1"/>
    <xf numFmtId="0" fontId="22" fillId="4" borderId="0" xfId="0" applyFont="1" applyFill="1" applyBorder="1"/>
    <xf numFmtId="0" fontId="22" fillId="4" borderId="0" xfId="0" applyFont="1" applyFill="1"/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right" vertical="top"/>
    </xf>
    <xf numFmtId="0" fontId="7" fillId="3" borderId="8" xfId="0" applyFont="1" applyFill="1" applyBorder="1" applyAlignment="1">
      <alignment horizontal="right" vertical="top"/>
    </xf>
    <xf numFmtId="0" fontId="7" fillId="3" borderId="6" xfId="0" applyFont="1" applyFill="1" applyBorder="1" applyAlignment="1">
      <alignment horizontal="right" vertical="top"/>
    </xf>
    <xf numFmtId="0" fontId="25" fillId="3" borderId="5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/>
    </xf>
    <xf numFmtId="0" fontId="24" fillId="3" borderId="5" xfId="0" applyFont="1" applyFill="1" applyBorder="1" applyAlignment="1">
      <alignment horizontal="center" vertical="top"/>
    </xf>
    <xf numFmtId="0" fontId="24" fillId="3" borderId="8" xfId="0" applyFont="1" applyFill="1" applyBorder="1" applyAlignment="1">
      <alignment horizontal="center" vertical="top"/>
    </xf>
    <xf numFmtId="0" fontId="24" fillId="3" borderId="6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vertical="top"/>
    </xf>
    <xf numFmtId="0" fontId="25" fillId="3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46" fillId="3" borderId="1" xfId="0" applyFont="1" applyFill="1" applyBorder="1" applyAlignment="1">
      <alignment horizontal="left" vertical="center" wrapText="1"/>
    </xf>
    <xf numFmtId="0" fontId="46" fillId="3" borderId="5" xfId="0" applyFont="1" applyFill="1" applyBorder="1" applyAlignment="1">
      <alignment horizontal="center" vertical="top" wrapText="1"/>
    </xf>
    <xf numFmtId="0" fontId="46" fillId="3" borderId="8" xfId="0" applyFont="1" applyFill="1" applyBorder="1" applyAlignment="1">
      <alignment horizontal="center" vertical="top" wrapText="1"/>
    </xf>
    <xf numFmtId="0" fontId="46" fillId="3" borderId="6" xfId="0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center" wrapText="1"/>
    </xf>
  </cellXfs>
  <cellStyles count="6">
    <cellStyle name="Comma" xfId="5" builtinId="3"/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4"/>
  <sheetViews>
    <sheetView view="pageBreakPreview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sqref="A1:P70"/>
    </sheetView>
  </sheetViews>
  <sheetFormatPr defaultRowHeight="15"/>
  <cols>
    <col min="1" max="1" width="3.85546875" style="52" customWidth="1"/>
    <col min="2" max="2" width="23.140625" style="52" customWidth="1"/>
    <col min="3" max="3" width="19.140625" style="52" customWidth="1"/>
    <col min="4" max="4" width="9.140625" style="52" customWidth="1"/>
    <col min="5" max="5" width="12.85546875" style="52" customWidth="1"/>
    <col min="6" max="6" width="9.85546875" style="52" customWidth="1"/>
    <col min="7" max="7" width="9.140625" style="52" customWidth="1"/>
    <col min="8" max="8" width="8" style="52" customWidth="1"/>
    <col min="9" max="9" width="10.5703125" style="52" customWidth="1"/>
    <col min="10" max="10" width="9.140625" style="52" customWidth="1"/>
    <col min="11" max="11" width="12.85546875" style="52" hidden="1" customWidth="1"/>
    <col min="12" max="13" width="9.140625" style="52" customWidth="1"/>
    <col min="14" max="14" width="11.42578125" style="52" customWidth="1"/>
    <col min="15" max="15" width="9.140625" style="52" customWidth="1"/>
    <col min="16" max="16" width="12" style="52" customWidth="1"/>
  </cols>
  <sheetData>
    <row r="1" spans="1:90">
      <c r="A1" s="262" t="s">
        <v>403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15.75" customHeight="1">
      <c r="A2" s="263" t="s">
        <v>431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33"/>
      <c r="Q2" s="2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>
      <c r="A3" s="191"/>
      <c r="B3" s="191"/>
      <c r="C3" s="191"/>
      <c r="D3" s="191"/>
      <c r="E3" s="191"/>
      <c r="F3" s="191"/>
      <c r="G3" s="193" t="s">
        <v>406</v>
      </c>
      <c r="H3" s="191"/>
      <c r="I3" s="191"/>
      <c r="J3" s="191"/>
      <c r="K3" s="191"/>
      <c r="L3" s="191"/>
      <c r="M3" s="191"/>
      <c r="N3" s="265" t="s">
        <v>232</v>
      </c>
      <c r="O3" s="265"/>
      <c r="P3" s="265"/>
      <c r="Q3" s="2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84">
      <c r="A4" s="34" t="s">
        <v>165</v>
      </c>
      <c r="B4" s="34" t="s">
        <v>1</v>
      </c>
      <c r="C4" s="34" t="s">
        <v>2</v>
      </c>
      <c r="D4" s="34" t="s">
        <v>426</v>
      </c>
      <c r="E4" s="191" t="s">
        <v>3</v>
      </c>
      <c r="F4" s="196" t="s">
        <v>414</v>
      </c>
      <c r="G4" s="263" t="s">
        <v>396</v>
      </c>
      <c r="H4" s="263"/>
      <c r="I4" s="263"/>
      <c r="J4" s="263"/>
      <c r="K4" s="263"/>
      <c r="L4" s="263"/>
      <c r="M4" s="263"/>
      <c r="N4" s="263"/>
      <c r="O4" s="263"/>
      <c r="P4" s="263"/>
      <c r="Q4" s="2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>
      <c r="A5" s="34"/>
      <c r="B5" s="35"/>
      <c r="C5" s="34"/>
      <c r="D5" s="34"/>
      <c r="E5" s="191"/>
      <c r="F5" s="196"/>
      <c r="G5" s="263" t="s">
        <v>4</v>
      </c>
      <c r="H5" s="264"/>
      <c r="I5" s="264"/>
      <c r="J5" s="264"/>
      <c r="K5" s="192"/>
      <c r="L5" s="37"/>
      <c r="M5" s="37"/>
      <c r="N5" s="37"/>
      <c r="O5" s="263" t="s">
        <v>5</v>
      </c>
      <c r="P5" s="263"/>
      <c r="Q5" s="2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36">
      <c r="A6" s="35" t="s">
        <v>326</v>
      </c>
      <c r="B6" s="35"/>
      <c r="C6" s="35"/>
      <c r="D6" s="35"/>
      <c r="E6" s="193"/>
      <c r="F6" s="38"/>
      <c r="G6" s="191" t="s">
        <v>6</v>
      </c>
      <c r="H6" s="191" t="s">
        <v>7</v>
      </c>
      <c r="I6" s="196" t="s">
        <v>8</v>
      </c>
      <c r="J6" s="196" t="s">
        <v>9</v>
      </c>
      <c r="K6" s="196" t="s">
        <v>383</v>
      </c>
      <c r="L6" s="196" t="s">
        <v>10</v>
      </c>
      <c r="M6" s="196" t="s">
        <v>11</v>
      </c>
      <c r="N6" s="196" t="s">
        <v>12</v>
      </c>
      <c r="O6" s="196" t="s">
        <v>13</v>
      </c>
      <c r="P6" s="196" t="s">
        <v>14</v>
      </c>
      <c r="Q6" s="2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s="6" customFormat="1" ht="39.75" customHeight="1">
      <c r="A7" s="195">
        <v>1</v>
      </c>
      <c r="B7" s="40" t="s">
        <v>15</v>
      </c>
      <c r="C7" s="40" t="s">
        <v>16</v>
      </c>
      <c r="D7" s="40" t="s">
        <v>427</v>
      </c>
      <c r="E7" s="207" t="s">
        <v>133</v>
      </c>
      <c r="F7" s="195" t="s">
        <v>366</v>
      </c>
      <c r="G7" s="41">
        <v>0</v>
      </c>
      <c r="H7" s="41">
        <v>0</v>
      </c>
      <c r="I7" s="41">
        <v>0</v>
      </c>
      <c r="J7" s="41">
        <f t="shared" ref="J7:J69" si="0">G7+H7+I7</f>
        <v>0</v>
      </c>
      <c r="K7" s="41">
        <f>(J7*100000)/61.05</f>
        <v>0</v>
      </c>
      <c r="L7" s="41">
        <v>0</v>
      </c>
      <c r="M7" s="41">
        <v>0</v>
      </c>
      <c r="N7" s="41">
        <f>J7+L7+M7</f>
        <v>0</v>
      </c>
      <c r="O7" s="41">
        <v>0</v>
      </c>
      <c r="P7" s="41">
        <v>0</v>
      </c>
      <c r="Q7" s="22" t="s">
        <v>412</v>
      </c>
      <c r="R7" s="18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</row>
    <row r="8" spans="1:90" s="16" customFormat="1" ht="39.75" customHeight="1">
      <c r="A8" s="195">
        <v>2</v>
      </c>
      <c r="B8" s="40" t="s">
        <v>18</v>
      </c>
      <c r="C8" s="40" t="s">
        <v>19</v>
      </c>
      <c r="D8" s="40" t="s">
        <v>427</v>
      </c>
      <c r="E8" s="42" t="s">
        <v>6</v>
      </c>
      <c r="F8" s="195" t="s">
        <v>366</v>
      </c>
      <c r="G8" s="41">
        <v>2994.31</v>
      </c>
      <c r="H8" s="41">
        <v>0</v>
      </c>
      <c r="I8" s="41">
        <v>0</v>
      </c>
      <c r="J8" s="41">
        <f t="shared" si="0"/>
        <v>2994.31</v>
      </c>
      <c r="K8" s="41">
        <f>(J8*10000000)/61.05</f>
        <v>490468468.46846849</v>
      </c>
      <c r="L8" s="41">
        <v>1.66</v>
      </c>
      <c r="M8" s="41">
        <v>0</v>
      </c>
      <c r="N8" s="41">
        <f t="shared" ref="N8:N69" si="1">J8+L8+M8</f>
        <v>2995.97</v>
      </c>
      <c r="O8" s="41">
        <v>67.709999999999994</v>
      </c>
      <c r="P8" s="41">
        <v>0</v>
      </c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</row>
    <row r="9" spans="1:90" s="6" customFormat="1" ht="39.75" customHeight="1">
      <c r="A9" s="254">
        <v>3</v>
      </c>
      <c r="B9" s="40" t="s">
        <v>307</v>
      </c>
      <c r="C9" s="40" t="s">
        <v>20</v>
      </c>
      <c r="D9" s="40" t="s">
        <v>427</v>
      </c>
      <c r="E9" s="42" t="s">
        <v>90</v>
      </c>
      <c r="F9" s="195" t="s">
        <v>359</v>
      </c>
      <c r="G9" s="41">
        <v>0</v>
      </c>
      <c r="H9" s="41">
        <v>0</v>
      </c>
      <c r="I9" s="41">
        <v>3900.83</v>
      </c>
      <c r="J9" s="41">
        <f t="shared" si="0"/>
        <v>3900.83</v>
      </c>
      <c r="K9" s="41">
        <f>(J9*10000000)/61.05</f>
        <v>638956592.95659304</v>
      </c>
      <c r="L9" s="41">
        <v>0</v>
      </c>
      <c r="M9" s="41">
        <v>423.62</v>
      </c>
      <c r="N9" s="41">
        <f t="shared" si="1"/>
        <v>4324.45</v>
      </c>
      <c r="O9" s="41">
        <v>173.51</v>
      </c>
      <c r="P9" s="41">
        <v>1063.19</v>
      </c>
      <c r="Q9" s="22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</row>
    <row r="10" spans="1:90" s="6" customFormat="1" ht="39.75" customHeight="1">
      <c r="A10" s="254">
        <v>4</v>
      </c>
      <c r="B10" s="40" t="s">
        <v>22</v>
      </c>
      <c r="C10" s="40" t="s">
        <v>23</v>
      </c>
      <c r="D10" s="40" t="s">
        <v>427</v>
      </c>
      <c r="E10" s="42" t="s">
        <v>6</v>
      </c>
      <c r="F10" s="195" t="s">
        <v>369</v>
      </c>
      <c r="G10" s="41">
        <v>0</v>
      </c>
      <c r="H10" s="41">
        <v>0</v>
      </c>
      <c r="I10" s="41">
        <v>0</v>
      </c>
      <c r="J10" s="41">
        <f t="shared" si="0"/>
        <v>0</v>
      </c>
      <c r="K10" s="41">
        <f t="shared" ref="K10:K62" si="2">(J10*100000)/61.05</f>
        <v>0</v>
      </c>
      <c r="L10" s="41">
        <v>0</v>
      </c>
      <c r="M10" s="41">
        <v>0</v>
      </c>
      <c r="N10" s="41">
        <f t="shared" si="1"/>
        <v>0</v>
      </c>
      <c r="O10" s="41">
        <v>0</v>
      </c>
      <c r="P10" s="41">
        <v>0</v>
      </c>
      <c r="Q10" s="22" t="s">
        <v>411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</row>
    <row r="11" spans="1:90" s="6" customFormat="1" ht="39.75" customHeight="1">
      <c r="A11" s="254">
        <v>5</v>
      </c>
      <c r="B11" s="40" t="s">
        <v>25</v>
      </c>
      <c r="C11" s="40" t="s">
        <v>23</v>
      </c>
      <c r="D11" s="40" t="s">
        <v>427</v>
      </c>
      <c r="E11" s="42" t="s">
        <v>6</v>
      </c>
      <c r="F11" s="195" t="s">
        <v>368</v>
      </c>
      <c r="G11" s="41">
        <v>0</v>
      </c>
      <c r="H11" s="41">
        <v>0</v>
      </c>
      <c r="I11" s="41">
        <v>0</v>
      </c>
      <c r="J11" s="41">
        <f t="shared" si="0"/>
        <v>0</v>
      </c>
      <c r="K11" s="41">
        <f t="shared" si="2"/>
        <v>0</v>
      </c>
      <c r="L11" s="41">
        <v>0</v>
      </c>
      <c r="M11" s="41">
        <v>0</v>
      </c>
      <c r="N11" s="41">
        <f t="shared" si="1"/>
        <v>0</v>
      </c>
      <c r="O11" s="41">
        <v>0</v>
      </c>
      <c r="P11" s="41">
        <v>0</v>
      </c>
      <c r="Q11" s="22" t="s">
        <v>411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</row>
    <row r="12" spans="1:90" s="6" customFormat="1" ht="39.75" customHeight="1">
      <c r="A12" s="254">
        <v>6</v>
      </c>
      <c r="B12" s="40" t="s">
        <v>27</v>
      </c>
      <c r="C12" s="40" t="s">
        <v>28</v>
      </c>
      <c r="D12" s="40" t="s">
        <v>427</v>
      </c>
      <c r="E12" s="42" t="s">
        <v>6</v>
      </c>
      <c r="F12" s="195" t="s">
        <v>354</v>
      </c>
      <c r="G12" s="41">
        <v>14.35</v>
      </c>
      <c r="H12" s="41">
        <v>0</v>
      </c>
      <c r="I12" s="41">
        <v>0</v>
      </c>
      <c r="J12" s="41">
        <f t="shared" si="0"/>
        <v>14.35</v>
      </c>
      <c r="K12" s="41">
        <f t="shared" si="2"/>
        <v>23505.323505323508</v>
      </c>
      <c r="L12" s="41">
        <v>0</v>
      </c>
      <c r="M12" s="41">
        <v>0</v>
      </c>
      <c r="N12" s="41">
        <f t="shared" si="1"/>
        <v>14.35</v>
      </c>
      <c r="O12" s="41">
        <v>0</v>
      </c>
      <c r="P12" s="41">
        <v>0</v>
      </c>
      <c r="Q12" s="22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</row>
    <row r="13" spans="1:90" s="6" customFormat="1" ht="39.75" customHeight="1">
      <c r="A13" s="254">
        <v>7</v>
      </c>
      <c r="B13" s="40" t="s">
        <v>30</v>
      </c>
      <c r="C13" s="40" t="s">
        <v>28</v>
      </c>
      <c r="D13" s="40" t="s">
        <v>427</v>
      </c>
      <c r="E13" s="42" t="s">
        <v>6</v>
      </c>
      <c r="F13" s="195" t="s">
        <v>352</v>
      </c>
      <c r="G13" s="41">
        <v>0.9</v>
      </c>
      <c r="H13" s="41">
        <v>0</v>
      </c>
      <c r="I13" s="41">
        <v>0</v>
      </c>
      <c r="J13" s="41">
        <f t="shared" si="0"/>
        <v>0.9</v>
      </c>
      <c r="K13" s="41">
        <f t="shared" si="2"/>
        <v>1474.2014742014742</v>
      </c>
      <c r="L13" s="41">
        <v>0</v>
      </c>
      <c r="M13" s="41">
        <v>0</v>
      </c>
      <c r="N13" s="41">
        <f t="shared" si="1"/>
        <v>0.9</v>
      </c>
      <c r="O13" s="41">
        <v>0</v>
      </c>
      <c r="P13" s="41">
        <v>0</v>
      </c>
      <c r="Q13" s="22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</row>
    <row r="14" spans="1:90" s="6" customFormat="1" ht="39.75" customHeight="1">
      <c r="A14" s="254">
        <v>8</v>
      </c>
      <c r="B14" s="40" t="s">
        <v>32</v>
      </c>
      <c r="C14" s="40" t="s">
        <v>28</v>
      </c>
      <c r="D14" s="40" t="s">
        <v>427</v>
      </c>
      <c r="E14" s="42" t="s">
        <v>33</v>
      </c>
      <c r="F14" s="195" t="s">
        <v>367</v>
      </c>
      <c r="G14" s="41">
        <v>0</v>
      </c>
      <c r="H14" s="41">
        <v>0</v>
      </c>
      <c r="I14" s="41">
        <v>7722.62</v>
      </c>
      <c r="J14" s="41">
        <f t="shared" si="0"/>
        <v>7722.62</v>
      </c>
      <c r="K14" s="41">
        <f>(J14*10000000)/61.05</f>
        <v>1264966420.9664211</v>
      </c>
      <c r="L14" s="41">
        <v>0</v>
      </c>
      <c r="M14" s="41">
        <v>0</v>
      </c>
      <c r="N14" s="41">
        <f t="shared" si="1"/>
        <v>7722.62</v>
      </c>
      <c r="O14" s="41">
        <v>0.04</v>
      </c>
      <c r="P14" s="41">
        <v>7625.29</v>
      </c>
      <c r="Q14" s="22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</row>
    <row r="15" spans="1:90" s="6" customFormat="1" ht="39.75" customHeight="1">
      <c r="A15" s="254">
        <v>9</v>
      </c>
      <c r="B15" s="40" t="s">
        <v>35</v>
      </c>
      <c r="C15" s="40" t="s">
        <v>36</v>
      </c>
      <c r="D15" s="40" t="s">
        <v>427</v>
      </c>
      <c r="E15" s="42" t="s">
        <v>37</v>
      </c>
      <c r="F15" s="195" t="s">
        <v>366</v>
      </c>
      <c r="G15" s="41">
        <v>0</v>
      </c>
      <c r="H15" s="41">
        <v>0</v>
      </c>
      <c r="I15" s="41">
        <v>0</v>
      </c>
      <c r="J15" s="41">
        <f t="shared" si="0"/>
        <v>0</v>
      </c>
      <c r="K15" s="41">
        <f t="shared" si="2"/>
        <v>0</v>
      </c>
      <c r="L15" s="41">
        <v>0</v>
      </c>
      <c r="M15" s="41">
        <v>0</v>
      </c>
      <c r="N15" s="41">
        <f t="shared" si="1"/>
        <v>0</v>
      </c>
      <c r="O15" s="41">
        <v>0</v>
      </c>
      <c r="P15" s="41">
        <v>0</v>
      </c>
      <c r="Q15" s="22" t="s">
        <v>411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</row>
    <row r="16" spans="1:90" s="6" customFormat="1" ht="39.75" customHeight="1">
      <c r="A16" s="254">
        <v>10</v>
      </c>
      <c r="B16" s="40" t="s">
        <v>38</v>
      </c>
      <c r="C16" s="40" t="s">
        <v>28</v>
      </c>
      <c r="D16" s="40" t="s">
        <v>427</v>
      </c>
      <c r="E16" s="42" t="s">
        <v>39</v>
      </c>
      <c r="F16" s="195" t="s">
        <v>365</v>
      </c>
      <c r="G16" s="41">
        <v>0</v>
      </c>
      <c r="H16" s="41">
        <v>0</v>
      </c>
      <c r="I16" s="41">
        <v>16.05</v>
      </c>
      <c r="J16" s="41">
        <f t="shared" si="0"/>
        <v>16.05</v>
      </c>
      <c r="K16" s="41">
        <f>(J16*10000000)/61.05</f>
        <v>2628992.6289926292</v>
      </c>
      <c r="L16" s="41">
        <v>0</v>
      </c>
      <c r="M16" s="41">
        <v>25.3</v>
      </c>
      <c r="N16" s="41">
        <f t="shared" si="1"/>
        <v>41.35</v>
      </c>
      <c r="O16" s="41">
        <v>0.34</v>
      </c>
      <c r="P16" s="41">
        <v>33.299999999999997</v>
      </c>
      <c r="Q16" s="22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pans="1:90" s="185" customFormat="1" ht="39.75" customHeight="1">
      <c r="A17" s="254">
        <v>11</v>
      </c>
      <c r="B17" s="201" t="s">
        <v>41</v>
      </c>
      <c r="C17" s="201" t="s">
        <v>42</v>
      </c>
      <c r="D17" s="201" t="s">
        <v>427</v>
      </c>
      <c r="E17" s="208" t="s">
        <v>6</v>
      </c>
      <c r="F17" s="200" t="s">
        <v>364</v>
      </c>
      <c r="G17" s="204">
        <v>3905.17</v>
      </c>
      <c r="H17" s="204">
        <v>0</v>
      </c>
      <c r="I17" s="204">
        <v>0</v>
      </c>
      <c r="J17" s="204">
        <f t="shared" si="0"/>
        <v>3905.17</v>
      </c>
      <c r="K17" s="204">
        <f>(J17*10000000)/61.05</f>
        <v>639667485.66748571</v>
      </c>
      <c r="L17" s="204">
        <v>0</v>
      </c>
      <c r="M17" s="204">
        <v>0</v>
      </c>
      <c r="N17" s="204">
        <f t="shared" si="1"/>
        <v>3905.17</v>
      </c>
      <c r="O17" s="204">
        <v>12.57</v>
      </c>
      <c r="P17" s="204">
        <v>0</v>
      </c>
      <c r="Q17" s="205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</row>
    <row r="18" spans="1:90" s="6" customFormat="1" ht="39.75" customHeight="1">
      <c r="A18" s="254">
        <v>12</v>
      </c>
      <c r="B18" s="40" t="s">
        <v>44</v>
      </c>
      <c r="C18" s="40" t="s">
        <v>42</v>
      </c>
      <c r="D18" s="40" t="s">
        <v>427</v>
      </c>
      <c r="E18" s="42" t="s">
        <v>6</v>
      </c>
      <c r="F18" s="195" t="s">
        <v>363</v>
      </c>
      <c r="G18" s="41">
        <v>4141.8100000000004</v>
      </c>
      <c r="H18" s="41">
        <v>0</v>
      </c>
      <c r="I18" s="41">
        <v>0</v>
      </c>
      <c r="J18" s="41">
        <f t="shared" si="0"/>
        <v>4141.8100000000004</v>
      </c>
      <c r="K18" s="41">
        <f>(J18*10000000)/61.05</f>
        <v>678429156.42915654</v>
      </c>
      <c r="L18" s="41">
        <v>0</v>
      </c>
      <c r="M18" s="41">
        <v>92.58</v>
      </c>
      <c r="N18" s="41">
        <f t="shared" si="1"/>
        <v>4234.3900000000003</v>
      </c>
      <c r="O18" s="41">
        <v>78.31</v>
      </c>
      <c r="P18" s="41">
        <v>0</v>
      </c>
      <c r="Q18" s="22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s="6" customFormat="1" ht="39.75" customHeight="1">
      <c r="A19" s="254">
        <v>13</v>
      </c>
      <c r="B19" s="40" t="s">
        <v>48</v>
      </c>
      <c r="C19" s="40" t="s">
        <v>49</v>
      </c>
      <c r="D19" s="40" t="s">
        <v>427</v>
      </c>
      <c r="E19" s="42" t="s">
        <v>6</v>
      </c>
      <c r="F19" s="195" t="s">
        <v>362</v>
      </c>
      <c r="G19" s="41">
        <v>4.3899999999999997</v>
      </c>
      <c r="H19" s="41">
        <v>0</v>
      </c>
      <c r="I19" s="41">
        <v>7.0000000000000007E-2</v>
      </c>
      <c r="J19" s="41">
        <f t="shared" si="0"/>
        <v>4.46</v>
      </c>
      <c r="K19" s="41">
        <f>(J19*10000000)/61.05</f>
        <v>730548.73054873059</v>
      </c>
      <c r="L19" s="41">
        <v>0.03</v>
      </c>
      <c r="M19" s="41">
        <v>3.92</v>
      </c>
      <c r="N19" s="41">
        <f t="shared" si="1"/>
        <v>8.41</v>
      </c>
      <c r="O19" s="41">
        <v>0</v>
      </c>
      <c r="P19" s="41">
        <v>1.51</v>
      </c>
      <c r="Q19" s="22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0" s="6" customFormat="1" ht="39.75" customHeight="1">
      <c r="A20" s="254">
        <v>14</v>
      </c>
      <c r="B20" s="40" t="s">
        <v>387</v>
      </c>
      <c r="C20" s="40" t="s">
        <v>42</v>
      </c>
      <c r="D20" s="40" t="s">
        <v>427</v>
      </c>
      <c r="E20" s="42" t="s">
        <v>6</v>
      </c>
      <c r="F20" s="195" t="s">
        <v>361</v>
      </c>
      <c r="G20" s="41">
        <v>4042.43</v>
      </c>
      <c r="H20" s="41">
        <v>0</v>
      </c>
      <c r="I20" s="41">
        <v>0</v>
      </c>
      <c r="J20" s="41">
        <f t="shared" si="0"/>
        <v>4042.43</v>
      </c>
      <c r="K20" s="41">
        <f>(J20*10000000)/61.05</f>
        <v>662150696.15069616</v>
      </c>
      <c r="L20" s="41">
        <v>0</v>
      </c>
      <c r="M20" s="41">
        <v>3.28</v>
      </c>
      <c r="N20" s="41">
        <f t="shared" si="1"/>
        <v>4045.71</v>
      </c>
      <c r="O20" s="41">
        <v>39.43</v>
      </c>
      <c r="P20" s="41">
        <v>0.05</v>
      </c>
      <c r="Q20" s="22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</row>
    <row r="21" spans="1:90" s="6" customFormat="1" ht="39.75" customHeight="1">
      <c r="A21" s="254">
        <v>15</v>
      </c>
      <c r="B21" s="40" t="s">
        <v>51</v>
      </c>
      <c r="C21" s="40" t="s">
        <v>310</v>
      </c>
      <c r="D21" s="40" t="s">
        <v>427</v>
      </c>
      <c r="E21" s="42" t="s">
        <v>6</v>
      </c>
      <c r="F21" s="195" t="s">
        <v>360</v>
      </c>
      <c r="G21" s="41">
        <v>0</v>
      </c>
      <c r="H21" s="41">
        <v>0</v>
      </c>
      <c r="I21" s="41">
        <v>0</v>
      </c>
      <c r="J21" s="41">
        <f t="shared" si="0"/>
        <v>0</v>
      </c>
      <c r="K21" s="41">
        <f t="shared" si="2"/>
        <v>0</v>
      </c>
      <c r="L21" s="41">
        <v>0</v>
      </c>
      <c r="M21" s="41">
        <v>0</v>
      </c>
      <c r="N21" s="41">
        <f t="shared" si="1"/>
        <v>0</v>
      </c>
      <c r="O21" s="41">
        <v>0</v>
      </c>
      <c r="P21" s="41">
        <v>0</v>
      </c>
      <c r="Q21" s="22" t="s">
        <v>411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</row>
    <row r="22" spans="1:90" s="6" customFormat="1" ht="39.75" customHeight="1">
      <c r="A22" s="254">
        <v>16</v>
      </c>
      <c r="B22" s="40" t="s">
        <v>54</v>
      </c>
      <c r="C22" s="40" t="s">
        <v>55</v>
      </c>
      <c r="D22" s="40" t="s">
        <v>427</v>
      </c>
      <c r="E22" s="42" t="s">
        <v>6</v>
      </c>
      <c r="F22" s="195" t="s">
        <v>359</v>
      </c>
      <c r="G22" s="41">
        <v>0</v>
      </c>
      <c r="H22" s="41">
        <v>0</v>
      </c>
      <c r="I22" s="41">
        <v>0</v>
      </c>
      <c r="J22" s="41">
        <f t="shared" si="0"/>
        <v>0</v>
      </c>
      <c r="K22" s="41">
        <f t="shared" si="2"/>
        <v>0</v>
      </c>
      <c r="L22" s="41">
        <v>0</v>
      </c>
      <c r="M22" s="41">
        <v>0</v>
      </c>
      <c r="N22" s="41">
        <f t="shared" si="1"/>
        <v>0</v>
      </c>
      <c r="O22" s="41">
        <v>0</v>
      </c>
      <c r="P22" s="41">
        <v>0</v>
      </c>
      <c r="Q22" s="22" t="s">
        <v>411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0" s="16" customFormat="1" ht="39.75" customHeight="1">
      <c r="A23" s="254">
        <v>17</v>
      </c>
      <c r="B23" s="40" t="s">
        <v>56</v>
      </c>
      <c r="C23" s="40" t="s">
        <v>57</v>
      </c>
      <c r="D23" s="40" t="s">
        <v>427</v>
      </c>
      <c r="E23" s="42" t="s">
        <v>6</v>
      </c>
      <c r="F23" s="195" t="s">
        <v>359</v>
      </c>
      <c r="G23" s="41">
        <v>0</v>
      </c>
      <c r="H23" s="41">
        <v>0</v>
      </c>
      <c r="I23" s="41">
        <v>0</v>
      </c>
      <c r="J23" s="41">
        <f t="shared" si="0"/>
        <v>0</v>
      </c>
      <c r="K23" s="41">
        <f t="shared" si="2"/>
        <v>0</v>
      </c>
      <c r="L23" s="41">
        <v>0</v>
      </c>
      <c r="M23" s="41">
        <v>0</v>
      </c>
      <c r="N23" s="41">
        <f t="shared" si="1"/>
        <v>0</v>
      </c>
      <c r="O23" s="41">
        <v>0</v>
      </c>
      <c r="P23" s="41">
        <v>0</v>
      </c>
      <c r="Q23" s="22" t="s">
        <v>411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</row>
    <row r="24" spans="1:90" s="6" customFormat="1" ht="39.75" customHeight="1">
      <c r="A24" s="254">
        <v>18</v>
      </c>
      <c r="B24" s="40" t="s">
        <v>58</v>
      </c>
      <c r="C24" s="40" t="s">
        <v>59</v>
      </c>
      <c r="D24" s="40" t="s">
        <v>427</v>
      </c>
      <c r="E24" s="42" t="s">
        <v>6</v>
      </c>
      <c r="F24" s="195" t="s">
        <v>358</v>
      </c>
      <c r="G24" s="41">
        <v>23.16</v>
      </c>
      <c r="H24" s="41">
        <v>0</v>
      </c>
      <c r="I24" s="41">
        <v>0</v>
      </c>
      <c r="J24" s="41">
        <f t="shared" si="0"/>
        <v>23.16</v>
      </c>
      <c r="K24" s="41">
        <f>(J24*10000000)/61.05</f>
        <v>3793611.7936117938</v>
      </c>
      <c r="L24" s="41">
        <v>0</v>
      </c>
      <c r="M24" s="41">
        <v>0.88</v>
      </c>
      <c r="N24" s="41">
        <f t="shared" si="1"/>
        <v>24.04</v>
      </c>
      <c r="O24" s="41">
        <v>0.25</v>
      </c>
      <c r="P24" s="41">
        <v>0</v>
      </c>
      <c r="Q24" s="22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</row>
    <row r="25" spans="1:90" s="16" customFormat="1" ht="39.75" customHeight="1">
      <c r="A25" s="254">
        <v>19</v>
      </c>
      <c r="B25" s="40" t="s">
        <v>61</v>
      </c>
      <c r="C25" s="40" t="s">
        <v>62</v>
      </c>
      <c r="D25" s="40" t="s">
        <v>427</v>
      </c>
      <c r="E25" s="42" t="s">
        <v>6</v>
      </c>
      <c r="F25" s="195" t="s">
        <v>357</v>
      </c>
      <c r="G25" s="41">
        <v>0</v>
      </c>
      <c r="H25" s="41">
        <v>0</v>
      </c>
      <c r="I25" s="41">
        <v>0</v>
      </c>
      <c r="J25" s="41">
        <f t="shared" si="0"/>
        <v>0</v>
      </c>
      <c r="K25" s="41">
        <f t="shared" si="2"/>
        <v>0</v>
      </c>
      <c r="L25" s="41">
        <v>0</v>
      </c>
      <c r="M25" s="41">
        <v>0</v>
      </c>
      <c r="N25" s="41">
        <f t="shared" si="1"/>
        <v>0</v>
      </c>
      <c r="O25" s="41">
        <v>0</v>
      </c>
      <c r="P25" s="41">
        <v>0</v>
      </c>
      <c r="Q25" s="22" t="s">
        <v>411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</row>
    <row r="26" spans="1:90" s="16" customFormat="1" ht="39.75" customHeight="1">
      <c r="A26" s="254">
        <v>20</v>
      </c>
      <c r="B26" s="40" t="s">
        <v>64</v>
      </c>
      <c r="C26" s="40" t="s">
        <v>62</v>
      </c>
      <c r="D26" s="40" t="s">
        <v>427</v>
      </c>
      <c r="E26" s="42" t="s">
        <v>6</v>
      </c>
      <c r="F26" s="195" t="s">
        <v>356</v>
      </c>
      <c r="G26" s="41">
        <v>0</v>
      </c>
      <c r="H26" s="41">
        <v>0</v>
      </c>
      <c r="I26" s="41">
        <v>0</v>
      </c>
      <c r="J26" s="41">
        <f t="shared" si="0"/>
        <v>0</v>
      </c>
      <c r="K26" s="41">
        <f t="shared" si="2"/>
        <v>0</v>
      </c>
      <c r="L26" s="41">
        <v>0</v>
      </c>
      <c r="M26" s="41">
        <v>0</v>
      </c>
      <c r="N26" s="41">
        <f t="shared" si="1"/>
        <v>0</v>
      </c>
      <c r="O26" s="41">
        <v>0</v>
      </c>
      <c r="P26" s="41">
        <v>0</v>
      </c>
      <c r="Q26" s="22" t="s">
        <v>411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</row>
    <row r="27" spans="1:90" s="185" customFormat="1" ht="39.75" customHeight="1">
      <c r="A27" s="254">
        <v>21</v>
      </c>
      <c r="B27" s="40" t="s">
        <v>320</v>
      </c>
      <c r="C27" s="40" t="s">
        <v>66</v>
      </c>
      <c r="D27" s="40" t="s">
        <v>427</v>
      </c>
      <c r="E27" s="42" t="s">
        <v>6</v>
      </c>
      <c r="F27" s="195" t="s">
        <v>67</v>
      </c>
      <c r="G27" s="41">
        <v>4567.3500000000004</v>
      </c>
      <c r="H27" s="41">
        <v>0</v>
      </c>
      <c r="I27" s="41">
        <v>0</v>
      </c>
      <c r="J27" s="41">
        <f t="shared" si="0"/>
        <v>4567.3500000000004</v>
      </c>
      <c r="K27" s="41">
        <f t="shared" ref="K27" si="3">(J27*10000000)/61.05</f>
        <v>748132678.13267815</v>
      </c>
      <c r="L27" s="41">
        <v>0.14000000000000001</v>
      </c>
      <c r="M27" s="41">
        <v>0.56000000000000005</v>
      </c>
      <c r="N27" s="41">
        <f t="shared" si="1"/>
        <v>4568.0500000000011</v>
      </c>
      <c r="O27" s="41">
        <v>11.85</v>
      </c>
      <c r="P27" s="41">
        <v>3.86</v>
      </c>
      <c r="Q27" s="22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</row>
    <row r="28" spans="1:90" s="185" customFormat="1" ht="39.75" customHeight="1">
      <c r="A28" s="254">
        <v>22</v>
      </c>
      <c r="B28" s="40" t="s">
        <v>321</v>
      </c>
      <c r="C28" s="40" t="s">
        <v>68</v>
      </c>
      <c r="D28" s="40" t="s">
        <v>427</v>
      </c>
      <c r="E28" s="42" t="s">
        <v>6</v>
      </c>
      <c r="F28" s="195" t="s">
        <v>322</v>
      </c>
      <c r="G28" s="41">
        <v>262.54000000000002</v>
      </c>
      <c r="H28" s="41">
        <v>0</v>
      </c>
      <c r="I28" s="41">
        <v>0</v>
      </c>
      <c r="J28" s="41">
        <f t="shared" si="0"/>
        <v>262.54000000000002</v>
      </c>
      <c r="K28" s="41">
        <f t="shared" ref="K28:K35" si="4">(J28*10000000)/61.05</f>
        <v>43004095.004095003</v>
      </c>
      <c r="L28" s="41">
        <v>0</v>
      </c>
      <c r="M28" s="41">
        <v>0</v>
      </c>
      <c r="N28" s="41">
        <f t="shared" si="1"/>
        <v>262.54000000000002</v>
      </c>
      <c r="O28" s="41">
        <v>3.95</v>
      </c>
      <c r="P28" s="41">
        <v>4.76</v>
      </c>
      <c r="Q28" s="22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</row>
    <row r="29" spans="1:90" s="6" customFormat="1" ht="39.75" customHeight="1">
      <c r="A29" s="254">
        <v>23</v>
      </c>
      <c r="B29" s="40" t="s">
        <v>70</v>
      </c>
      <c r="C29" s="40" t="s">
        <v>71</v>
      </c>
      <c r="D29" s="40" t="s">
        <v>427</v>
      </c>
      <c r="E29" s="42" t="s">
        <v>6</v>
      </c>
      <c r="F29" s="195" t="s">
        <v>352</v>
      </c>
      <c r="G29" s="41">
        <v>485.69</v>
      </c>
      <c r="H29" s="41">
        <v>0</v>
      </c>
      <c r="I29" s="41">
        <v>0</v>
      </c>
      <c r="J29" s="41">
        <f t="shared" si="0"/>
        <v>485.69</v>
      </c>
      <c r="K29" s="41">
        <f t="shared" si="4"/>
        <v>79556101.556101561</v>
      </c>
      <c r="L29" s="41">
        <v>0</v>
      </c>
      <c r="M29" s="41">
        <v>0.55000000000000004</v>
      </c>
      <c r="N29" s="41">
        <f t="shared" si="1"/>
        <v>486.24</v>
      </c>
      <c r="O29" s="41">
        <v>6.37</v>
      </c>
      <c r="P29" s="41">
        <v>0</v>
      </c>
      <c r="Q29" s="22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</row>
    <row r="30" spans="1:90" s="6" customFormat="1" ht="39.75" customHeight="1">
      <c r="A30" s="254">
        <v>24</v>
      </c>
      <c r="B30" s="40" t="s">
        <v>72</v>
      </c>
      <c r="C30" s="40" t="s">
        <v>66</v>
      </c>
      <c r="D30" s="40" t="s">
        <v>427</v>
      </c>
      <c r="E30" s="209" t="s">
        <v>6</v>
      </c>
      <c r="F30" s="195" t="s">
        <v>353</v>
      </c>
      <c r="G30" s="41">
        <v>3047.71</v>
      </c>
      <c r="H30" s="41">
        <v>0</v>
      </c>
      <c r="I30" s="41">
        <v>0</v>
      </c>
      <c r="J30" s="41">
        <f t="shared" si="0"/>
        <v>3047.71</v>
      </c>
      <c r="K30" s="41">
        <f t="shared" si="4"/>
        <v>499215397.21539724</v>
      </c>
      <c r="L30" s="41">
        <v>0</v>
      </c>
      <c r="M30" s="41">
        <v>0</v>
      </c>
      <c r="N30" s="41">
        <f t="shared" si="1"/>
        <v>3047.71</v>
      </c>
      <c r="O30" s="41">
        <v>130.5</v>
      </c>
      <c r="P30" s="41">
        <v>0</v>
      </c>
      <c r="Q30" s="2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</row>
    <row r="31" spans="1:90" s="6" customFormat="1" ht="39.75" customHeight="1">
      <c r="A31" s="254">
        <v>25</v>
      </c>
      <c r="B31" s="40" t="s">
        <v>74</v>
      </c>
      <c r="C31" s="40" t="s">
        <v>75</v>
      </c>
      <c r="D31" s="40" t="s">
        <v>427</v>
      </c>
      <c r="E31" s="42" t="s">
        <v>6</v>
      </c>
      <c r="F31" s="195" t="s">
        <v>354</v>
      </c>
      <c r="G31" s="41">
        <v>454.18</v>
      </c>
      <c r="H31" s="41">
        <v>0</v>
      </c>
      <c r="I31" s="41">
        <v>0</v>
      </c>
      <c r="J31" s="41">
        <f t="shared" si="0"/>
        <v>454.18</v>
      </c>
      <c r="K31" s="41">
        <f t="shared" si="4"/>
        <v>74394758.394758403</v>
      </c>
      <c r="L31" s="41">
        <v>1.51</v>
      </c>
      <c r="M31" s="41">
        <v>1.02</v>
      </c>
      <c r="N31" s="41">
        <f t="shared" si="1"/>
        <v>456.71</v>
      </c>
      <c r="O31" s="41">
        <v>5.32</v>
      </c>
      <c r="P31" s="41">
        <v>0</v>
      </c>
      <c r="Q31" s="22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</row>
    <row r="32" spans="1:90" s="6" customFormat="1" ht="39.75" customHeight="1">
      <c r="A32" s="254">
        <v>26</v>
      </c>
      <c r="B32" s="40" t="s">
        <v>76</v>
      </c>
      <c r="C32" s="40" t="s">
        <v>77</v>
      </c>
      <c r="D32" s="40" t="s">
        <v>427</v>
      </c>
      <c r="E32" s="42" t="s">
        <v>6</v>
      </c>
      <c r="F32" s="195" t="s">
        <v>355</v>
      </c>
      <c r="G32" s="41">
        <v>1178.57</v>
      </c>
      <c r="H32" s="41">
        <v>0</v>
      </c>
      <c r="I32" s="41">
        <v>0</v>
      </c>
      <c r="J32" s="41">
        <f t="shared" si="0"/>
        <v>1178.57</v>
      </c>
      <c r="K32" s="41">
        <f t="shared" si="4"/>
        <v>193049959.04995906</v>
      </c>
      <c r="L32" s="41">
        <v>0</v>
      </c>
      <c r="M32" s="41">
        <v>0</v>
      </c>
      <c r="N32" s="41">
        <f t="shared" si="1"/>
        <v>1178.57</v>
      </c>
      <c r="O32" s="41">
        <v>5.34</v>
      </c>
      <c r="P32" s="41">
        <v>0</v>
      </c>
      <c r="Q32" s="22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</row>
    <row r="33" spans="1:90" s="6" customFormat="1" ht="39.75" customHeight="1">
      <c r="A33" s="254">
        <v>27</v>
      </c>
      <c r="B33" s="40" t="s">
        <v>79</v>
      </c>
      <c r="C33" s="40" t="s">
        <v>46</v>
      </c>
      <c r="D33" s="40" t="s">
        <v>427</v>
      </c>
      <c r="E33" s="42" t="s">
        <v>6</v>
      </c>
      <c r="F33" s="195" t="s">
        <v>370</v>
      </c>
      <c r="G33" s="41">
        <v>2762.17</v>
      </c>
      <c r="H33" s="41">
        <v>0</v>
      </c>
      <c r="I33" s="41">
        <v>0</v>
      </c>
      <c r="J33" s="41">
        <f t="shared" si="0"/>
        <v>2762.17</v>
      </c>
      <c r="K33" s="41">
        <f t="shared" ref="K33" si="5">(J33*10000000)/61.05</f>
        <v>452443898.44389844</v>
      </c>
      <c r="L33" s="41">
        <v>0</v>
      </c>
      <c r="M33" s="41">
        <v>0</v>
      </c>
      <c r="N33" s="41">
        <f t="shared" si="1"/>
        <v>2762.17</v>
      </c>
      <c r="O33" s="41">
        <v>11.69</v>
      </c>
      <c r="P33" s="41">
        <v>0</v>
      </c>
      <c r="Q33" s="22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</row>
    <row r="34" spans="1:90" s="6" customFormat="1" ht="39.75" customHeight="1">
      <c r="A34" s="254">
        <v>28</v>
      </c>
      <c r="B34" s="40" t="s">
        <v>81</v>
      </c>
      <c r="C34" s="40" t="s">
        <v>46</v>
      </c>
      <c r="D34" s="40" t="s">
        <v>427</v>
      </c>
      <c r="E34" s="42" t="s">
        <v>6</v>
      </c>
      <c r="F34" s="195" t="s">
        <v>371</v>
      </c>
      <c r="G34" s="41">
        <v>188.96</v>
      </c>
      <c r="H34" s="41">
        <v>0</v>
      </c>
      <c r="I34" s="41">
        <v>0</v>
      </c>
      <c r="J34" s="41">
        <f t="shared" si="0"/>
        <v>188.96</v>
      </c>
      <c r="K34" s="41">
        <f t="shared" si="4"/>
        <v>30951678.951678954</v>
      </c>
      <c r="L34" s="41">
        <v>0</v>
      </c>
      <c r="M34" s="41">
        <v>0</v>
      </c>
      <c r="N34" s="41">
        <f t="shared" si="1"/>
        <v>188.96</v>
      </c>
      <c r="O34" s="41">
        <v>5.32</v>
      </c>
      <c r="P34" s="41">
        <v>0</v>
      </c>
      <c r="Q34" s="22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s="6" customFormat="1" ht="39.75" customHeight="1">
      <c r="A35" s="254">
        <v>29</v>
      </c>
      <c r="B35" s="40" t="s">
        <v>408</v>
      </c>
      <c r="C35" s="40" t="s">
        <v>83</v>
      </c>
      <c r="D35" s="40" t="s">
        <v>427</v>
      </c>
      <c r="E35" s="42" t="s">
        <v>6</v>
      </c>
      <c r="F35" s="195" t="s">
        <v>354</v>
      </c>
      <c r="G35" s="41">
        <v>3070.02</v>
      </c>
      <c r="H35" s="41">
        <v>0</v>
      </c>
      <c r="I35" s="41">
        <v>0</v>
      </c>
      <c r="J35" s="41">
        <f t="shared" si="0"/>
        <v>3070.02</v>
      </c>
      <c r="K35" s="41">
        <f t="shared" si="4"/>
        <v>502869778.86977887</v>
      </c>
      <c r="L35" s="41">
        <v>0</v>
      </c>
      <c r="M35" s="41">
        <v>2.72</v>
      </c>
      <c r="N35" s="41">
        <f t="shared" si="1"/>
        <v>3072.74</v>
      </c>
      <c r="O35" s="41">
        <v>78.09</v>
      </c>
      <c r="P35" s="41">
        <v>3.71</v>
      </c>
      <c r="Q35" s="22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0" s="6" customFormat="1" ht="39.75" customHeight="1">
      <c r="A36" s="254">
        <v>30</v>
      </c>
      <c r="B36" s="40" t="s">
        <v>84</v>
      </c>
      <c r="C36" s="40" t="s">
        <v>49</v>
      </c>
      <c r="D36" s="40" t="s">
        <v>427</v>
      </c>
      <c r="E36" s="42" t="s">
        <v>6</v>
      </c>
      <c r="F36" s="195" t="s">
        <v>371</v>
      </c>
      <c r="G36" s="41">
        <v>0</v>
      </c>
      <c r="H36" s="41">
        <v>0</v>
      </c>
      <c r="I36" s="41">
        <v>0</v>
      </c>
      <c r="J36" s="41">
        <f t="shared" si="0"/>
        <v>0</v>
      </c>
      <c r="K36" s="41">
        <f t="shared" si="2"/>
        <v>0</v>
      </c>
      <c r="L36" s="41">
        <v>0</v>
      </c>
      <c r="M36" s="41">
        <v>0</v>
      </c>
      <c r="N36" s="41">
        <f t="shared" si="1"/>
        <v>0</v>
      </c>
      <c r="O36" s="41">
        <v>0</v>
      </c>
      <c r="P36" s="41">
        <v>0</v>
      </c>
      <c r="Q36" s="22" t="s">
        <v>411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</row>
    <row r="37" spans="1:90" s="6" customFormat="1" ht="39.75" customHeight="1">
      <c r="A37" s="254">
        <v>31</v>
      </c>
      <c r="B37" s="40" t="s">
        <v>86</v>
      </c>
      <c r="C37" s="40" t="s">
        <v>87</v>
      </c>
      <c r="D37" s="40" t="s">
        <v>427</v>
      </c>
      <c r="E37" s="42" t="s">
        <v>6</v>
      </c>
      <c r="F37" s="195" t="s">
        <v>370</v>
      </c>
      <c r="G37" s="41">
        <v>3716.17</v>
      </c>
      <c r="H37" s="41">
        <v>0</v>
      </c>
      <c r="I37" s="41">
        <v>0</v>
      </c>
      <c r="J37" s="41">
        <f t="shared" si="0"/>
        <v>3716.17</v>
      </c>
      <c r="K37" s="41">
        <f>(J37*10000000)/61.05</f>
        <v>608709254.70925474</v>
      </c>
      <c r="L37" s="41">
        <v>11.23</v>
      </c>
      <c r="M37" s="41">
        <v>33.26</v>
      </c>
      <c r="N37" s="41">
        <f t="shared" si="1"/>
        <v>3760.6600000000003</v>
      </c>
      <c r="O37" s="41">
        <v>92.07</v>
      </c>
      <c r="P37" s="41">
        <v>0</v>
      </c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0" s="16" customFormat="1" ht="39.75" customHeight="1">
      <c r="A38" s="254">
        <v>32</v>
      </c>
      <c r="B38" s="40" t="s">
        <v>88</v>
      </c>
      <c r="C38" s="40" t="s">
        <v>89</v>
      </c>
      <c r="D38" s="40" t="s">
        <v>428</v>
      </c>
      <c r="E38" s="197" t="s">
        <v>90</v>
      </c>
      <c r="F38" s="192" t="s">
        <v>372</v>
      </c>
      <c r="G38" s="41">
        <v>0</v>
      </c>
      <c r="H38" s="210">
        <v>0</v>
      </c>
      <c r="I38" s="211">
        <v>2649.1</v>
      </c>
      <c r="J38" s="41">
        <f t="shared" si="0"/>
        <v>2649.1</v>
      </c>
      <c r="K38" s="41">
        <f>(J38*10000000)/61.05</f>
        <v>433923013.92301393</v>
      </c>
      <c r="L38" s="211">
        <v>302.45</v>
      </c>
      <c r="M38" s="211">
        <v>80.010000000000005</v>
      </c>
      <c r="N38" s="41">
        <f t="shared" si="1"/>
        <v>3031.56</v>
      </c>
      <c r="O38" s="212">
        <v>2041.15</v>
      </c>
      <c r="P38" s="212">
        <v>732.27</v>
      </c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s="16" customFormat="1" ht="39.75" customHeight="1">
      <c r="A39" s="254">
        <v>33</v>
      </c>
      <c r="B39" s="40" t="s">
        <v>92</v>
      </c>
      <c r="C39" s="40" t="s">
        <v>93</v>
      </c>
      <c r="D39" s="40" t="s">
        <v>428</v>
      </c>
      <c r="E39" s="197" t="s">
        <v>94</v>
      </c>
      <c r="F39" s="192" t="s">
        <v>373</v>
      </c>
      <c r="G39" s="211">
        <v>0</v>
      </c>
      <c r="H39" s="211">
        <v>0</v>
      </c>
      <c r="I39" s="211">
        <v>987.44</v>
      </c>
      <c r="J39" s="41">
        <f t="shared" si="0"/>
        <v>987.44</v>
      </c>
      <c r="K39" s="41">
        <f>(J39*10000000)/61.05</f>
        <v>161742833.74283376</v>
      </c>
      <c r="L39" s="211">
        <v>0</v>
      </c>
      <c r="M39" s="211">
        <v>2.62</v>
      </c>
      <c r="N39" s="41">
        <f t="shared" si="1"/>
        <v>990.06000000000006</v>
      </c>
      <c r="O39" s="212">
        <v>77.599999999999994</v>
      </c>
      <c r="P39" s="212">
        <v>743.36</v>
      </c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s="6" customFormat="1" ht="39.75" customHeight="1">
      <c r="A40" s="254">
        <v>34</v>
      </c>
      <c r="B40" s="40" t="s">
        <v>96</v>
      </c>
      <c r="C40" s="40" t="s">
        <v>97</v>
      </c>
      <c r="D40" s="40" t="s">
        <v>428</v>
      </c>
      <c r="E40" s="197" t="s">
        <v>98</v>
      </c>
      <c r="F40" s="192" t="s">
        <v>374</v>
      </c>
      <c r="G40" s="41">
        <v>0</v>
      </c>
      <c r="H40" s="41">
        <v>0</v>
      </c>
      <c r="I40" s="41">
        <v>0</v>
      </c>
      <c r="J40" s="41">
        <f t="shared" si="0"/>
        <v>0</v>
      </c>
      <c r="K40" s="41">
        <f t="shared" si="2"/>
        <v>0</v>
      </c>
      <c r="L40" s="41">
        <v>0</v>
      </c>
      <c r="M40" s="41">
        <v>0</v>
      </c>
      <c r="N40" s="41">
        <f t="shared" si="1"/>
        <v>0</v>
      </c>
      <c r="O40" s="41">
        <v>0</v>
      </c>
      <c r="P40" s="41">
        <v>0</v>
      </c>
      <c r="Q40" s="22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0" s="16" customFormat="1" ht="39.75" customHeight="1">
      <c r="A41" s="254">
        <v>35</v>
      </c>
      <c r="B41" s="40" t="s">
        <v>100</v>
      </c>
      <c r="C41" s="40" t="s">
        <v>101</v>
      </c>
      <c r="D41" s="40" t="s">
        <v>428</v>
      </c>
      <c r="E41" s="197" t="s">
        <v>6</v>
      </c>
      <c r="F41" s="192" t="s">
        <v>375</v>
      </c>
      <c r="G41" s="41">
        <v>37.549999999999997</v>
      </c>
      <c r="H41" s="41">
        <v>0</v>
      </c>
      <c r="I41" s="41">
        <v>0</v>
      </c>
      <c r="J41" s="41">
        <f t="shared" si="0"/>
        <v>37.549999999999997</v>
      </c>
      <c r="K41" s="41">
        <f>(J41*10000000)/61.05</f>
        <v>6150696.150696151</v>
      </c>
      <c r="L41" s="41">
        <v>0</v>
      </c>
      <c r="M41" s="41">
        <v>0</v>
      </c>
      <c r="N41" s="41">
        <f t="shared" si="1"/>
        <v>37.549999999999997</v>
      </c>
      <c r="O41" s="41">
        <v>0</v>
      </c>
      <c r="P41" s="41">
        <v>0</v>
      </c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s="186" customFormat="1" ht="39.75" customHeight="1">
      <c r="A42" s="254">
        <v>36</v>
      </c>
      <c r="B42" s="40" t="s">
        <v>103</v>
      </c>
      <c r="C42" s="40" t="s">
        <v>104</v>
      </c>
      <c r="D42" s="40" t="s">
        <v>428</v>
      </c>
      <c r="E42" s="197" t="s">
        <v>90</v>
      </c>
      <c r="F42" s="192" t="s">
        <v>376</v>
      </c>
      <c r="G42" s="41">
        <v>0</v>
      </c>
      <c r="H42" s="41">
        <v>0</v>
      </c>
      <c r="I42" s="41">
        <v>474.55</v>
      </c>
      <c r="J42" s="41">
        <f t="shared" si="0"/>
        <v>474.55</v>
      </c>
      <c r="K42" s="41">
        <f>(J42*10000000)/61.05</f>
        <v>77731367.731367737</v>
      </c>
      <c r="L42" s="41">
        <v>940.48</v>
      </c>
      <c r="M42" s="41">
        <v>255.14</v>
      </c>
      <c r="N42" s="41">
        <f t="shared" si="1"/>
        <v>1670.17</v>
      </c>
      <c r="O42" s="41">
        <v>25.83</v>
      </c>
      <c r="P42" s="41">
        <v>777.32</v>
      </c>
      <c r="Q42" s="22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</row>
    <row r="43" spans="1:90" s="16" customFormat="1" ht="39.75" customHeight="1">
      <c r="A43" s="254">
        <v>37</v>
      </c>
      <c r="B43" s="40" t="s">
        <v>108</v>
      </c>
      <c r="C43" s="40" t="s">
        <v>109</v>
      </c>
      <c r="D43" s="40" t="s">
        <v>428</v>
      </c>
      <c r="E43" s="197" t="s">
        <v>124</v>
      </c>
      <c r="F43" s="192" t="s">
        <v>362</v>
      </c>
      <c r="G43" s="41">
        <v>0</v>
      </c>
      <c r="H43" s="41">
        <v>0</v>
      </c>
      <c r="I43" s="41">
        <v>824.3</v>
      </c>
      <c r="J43" s="41">
        <f t="shared" si="0"/>
        <v>824.3</v>
      </c>
      <c r="K43" s="41">
        <f>(J43*10000000)/61.05</f>
        <v>135020475.02047503</v>
      </c>
      <c r="L43" s="41">
        <v>225.9</v>
      </c>
      <c r="M43" s="41">
        <v>31.7</v>
      </c>
      <c r="N43" s="41">
        <f t="shared" si="1"/>
        <v>1081.9000000000001</v>
      </c>
      <c r="O43" s="41">
        <v>48.66</v>
      </c>
      <c r="P43" s="41">
        <v>960.21</v>
      </c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90" s="16" customFormat="1" ht="39.75" customHeight="1">
      <c r="A44" s="254">
        <v>38</v>
      </c>
      <c r="B44" s="40" t="s">
        <v>110</v>
      </c>
      <c r="C44" s="40" t="s">
        <v>101</v>
      </c>
      <c r="D44" s="40" t="s">
        <v>428</v>
      </c>
      <c r="E44" s="197" t="s">
        <v>6</v>
      </c>
      <c r="F44" s="192" t="s">
        <v>377</v>
      </c>
      <c r="G44" s="41">
        <v>136.18</v>
      </c>
      <c r="H44" s="41">
        <v>0</v>
      </c>
      <c r="I44" s="41">
        <v>0</v>
      </c>
      <c r="J44" s="41">
        <f t="shared" si="0"/>
        <v>136.18</v>
      </c>
      <c r="K44" s="41">
        <f>(J44*10000000)/61.05</f>
        <v>22306306.306306306</v>
      </c>
      <c r="L44" s="41">
        <v>0</v>
      </c>
      <c r="M44" s="41">
        <v>0</v>
      </c>
      <c r="N44" s="41">
        <f t="shared" si="1"/>
        <v>136.18</v>
      </c>
      <c r="O44" s="41">
        <v>3.46</v>
      </c>
      <c r="P44" s="41">
        <v>0</v>
      </c>
      <c r="Q44" s="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</row>
    <row r="45" spans="1:90" s="6" customFormat="1" ht="39.75" customHeight="1">
      <c r="A45" s="254">
        <v>39</v>
      </c>
      <c r="B45" s="40" t="s">
        <v>113</v>
      </c>
      <c r="C45" s="40" t="s">
        <v>101</v>
      </c>
      <c r="D45" s="40" t="s">
        <v>428</v>
      </c>
      <c r="E45" s="198" t="s">
        <v>112</v>
      </c>
      <c r="F45" s="192" t="s">
        <v>297</v>
      </c>
      <c r="G45" s="41">
        <v>0</v>
      </c>
      <c r="H45" s="41">
        <v>0</v>
      </c>
      <c r="I45" s="41">
        <v>0</v>
      </c>
      <c r="J45" s="41">
        <f t="shared" si="0"/>
        <v>0</v>
      </c>
      <c r="K45" s="41">
        <f t="shared" si="2"/>
        <v>0</v>
      </c>
      <c r="L45" s="41">
        <v>0</v>
      </c>
      <c r="M45" s="41">
        <v>0</v>
      </c>
      <c r="N45" s="41">
        <f t="shared" si="1"/>
        <v>0</v>
      </c>
      <c r="O45" s="41">
        <v>0</v>
      </c>
      <c r="P45" s="41">
        <v>0</v>
      </c>
      <c r="Q45" s="22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</row>
    <row r="46" spans="1:90" s="16" customFormat="1" ht="39.75" customHeight="1">
      <c r="A46" s="254">
        <v>40</v>
      </c>
      <c r="B46" s="40" t="s">
        <v>115</v>
      </c>
      <c r="C46" s="40" t="s">
        <v>116</v>
      </c>
      <c r="D46" s="40" t="s">
        <v>428</v>
      </c>
      <c r="E46" s="197" t="s">
        <v>90</v>
      </c>
      <c r="F46" s="45" t="s">
        <v>378</v>
      </c>
      <c r="G46" s="41">
        <v>0</v>
      </c>
      <c r="H46" s="41">
        <v>0</v>
      </c>
      <c r="I46" s="41">
        <v>756.35</v>
      </c>
      <c r="J46" s="41">
        <f t="shared" si="0"/>
        <v>756.35</v>
      </c>
      <c r="K46" s="41">
        <f>(J46*10000000)/61.05</f>
        <v>123890253.8902539</v>
      </c>
      <c r="L46" s="41">
        <v>0</v>
      </c>
      <c r="M46" s="41">
        <v>32.5</v>
      </c>
      <c r="N46" s="41">
        <f t="shared" si="1"/>
        <v>788.85</v>
      </c>
      <c r="O46" s="41">
        <v>696.61</v>
      </c>
      <c r="P46" s="41">
        <v>750.97</v>
      </c>
      <c r="Q46" s="21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</row>
    <row r="47" spans="1:90" s="6" customFormat="1" ht="39.75" customHeight="1">
      <c r="A47" s="254">
        <v>41</v>
      </c>
      <c r="B47" s="40" t="s">
        <v>118</v>
      </c>
      <c r="C47" s="40" t="s">
        <v>101</v>
      </c>
      <c r="D47" s="40" t="s">
        <v>428</v>
      </c>
      <c r="E47" s="197" t="s">
        <v>6</v>
      </c>
      <c r="F47" s="45" t="s">
        <v>352</v>
      </c>
      <c r="G47" s="41">
        <v>0</v>
      </c>
      <c r="H47" s="41">
        <v>0</v>
      </c>
      <c r="I47" s="41">
        <v>0</v>
      </c>
      <c r="J47" s="41">
        <f t="shared" si="0"/>
        <v>0</v>
      </c>
      <c r="K47" s="41">
        <f t="shared" si="2"/>
        <v>0</v>
      </c>
      <c r="L47" s="41">
        <v>0</v>
      </c>
      <c r="M47" s="41">
        <v>0</v>
      </c>
      <c r="N47" s="41">
        <f t="shared" si="1"/>
        <v>0</v>
      </c>
      <c r="O47" s="41">
        <v>0</v>
      </c>
      <c r="P47" s="41">
        <v>0</v>
      </c>
      <c r="Q47" s="22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0" s="6" customFormat="1" ht="39.75" customHeight="1">
      <c r="A48" s="254">
        <v>42</v>
      </c>
      <c r="B48" s="40" t="s">
        <v>119</v>
      </c>
      <c r="C48" s="40" t="s">
        <v>120</v>
      </c>
      <c r="D48" s="40" t="s">
        <v>428</v>
      </c>
      <c r="E48" s="198" t="s">
        <v>121</v>
      </c>
      <c r="F48" s="192" t="s">
        <v>358</v>
      </c>
      <c r="G48" s="214">
        <v>0</v>
      </c>
      <c r="H48" s="214">
        <v>194.57</v>
      </c>
      <c r="I48" s="214">
        <v>466.31</v>
      </c>
      <c r="J48" s="41">
        <f t="shared" si="0"/>
        <v>660.88</v>
      </c>
      <c r="K48" s="41">
        <f t="shared" si="2"/>
        <v>1082522.5225225226</v>
      </c>
      <c r="L48" s="214">
        <v>97.34</v>
      </c>
      <c r="M48" s="214">
        <v>110.28</v>
      </c>
      <c r="N48" s="41">
        <f t="shared" si="1"/>
        <v>868.5</v>
      </c>
      <c r="O48" s="214">
        <v>34.54</v>
      </c>
      <c r="P48" s="214">
        <v>1391.6</v>
      </c>
      <c r="Q48" s="22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1:90" s="6" customFormat="1" ht="39.75" customHeight="1">
      <c r="A49" s="254">
        <v>43</v>
      </c>
      <c r="B49" s="40" t="s">
        <v>122</v>
      </c>
      <c r="C49" s="40" t="s">
        <v>123</v>
      </c>
      <c r="D49" s="40" t="s">
        <v>428</v>
      </c>
      <c r="E49" s="197" t="s">
        <v>124</v>
      </c>
      <c r="F49" s="192" t="s">
        <v>379</v>
      </c>
      <c r="G49" s="41">
        <v>0</v>
      </c>
      <c r="H49" s="41">
        <v>0</v>
      </c>
      <c r="I49" s="41">
        <v>44.424599999999998</v>
      </c>
      <c r="J49" s="41">
        <f t="shared" si="0"/>
        <v>44.424599999999998</v>
      </c>
      <c r="K49" s="41">
        <f>(J49*10000000)/61.05</f>
        <v>7276756.7567567574</v>
      </c>
      <c r="L49" s="41">
        <v>0</v>
      </c>
      <c r="M49" s="41">
        <v>0</v>
      </c>
      <c r="N49" s="41">
        <f t="shared" si="1"/>
        <v>44.424599999999998</v>
      </c>
      <c r="O49" s="41">
        <v>0.85</v>
      </c>
      <c r="P49" s="41">
        <v>34.119999999999997</v>
      </c>
      <c r="Q49" s="22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1:90" s="16" customFormat="1" ht="39.75" customHeight="1">
      <c r="A50" s="254">
        <v>44</v>
      </c>
      <c r="B50" s="40" t="s">
        <v>126</v>
      </c>
      <c r="C50" s="40" t="s">
        <v>114</v>
      </c>
      <c r="D50" s="40" t="s">
        <v>428</v>
      </c>
      <c r="E50" s="197" t="s">
        <v>127</v>
      </c>
      <c r="F50" s="192" t="s">
        <v>380</v>
      </c>
      <c r="G50" s="41">
        <v>0</v>
      </c>
      <c r="H50" s="41">
        <v>0</v>
      </c>
      <c r="I50" s="41">
        <v>1150</v>
      </c>
      <c r="J50" s="41">
        <f t="shared" si="0"/>
        <v>1150</v>
      </c>
      <c r="K50" s="41">
        <f t="shared" si="2"/>
        <v>1883701.8837018837</v>
      </c>
      <c r="L50" s="215">
        <v>0</v>
      </c>
      <c r="M50" s="215">
        <v>11.614000000000001</v>
      </c>
      <c r="N50" s="41">
        <f t="shared" si="1"/>
        <v>1161.614</v>
      </c>
      <c r="O50" s="215">
        <v>0</v>
      </c>
      <c r="P50" s="215">
        <v>975.99</v>
      </c>
      <c r="Q50" s="2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</row>
    <row r="51" spans="1:90" s="6" customFormat="1" ht="39.75" customHeight="1">
      <c r="A51" s="254">
        <v>45</v>
      </c>
      <c r="B51" s="40" t="s">
        <v>299</v>
      </c>
      <c r="C51" s="40" t="s">
        <v>129</v>
      </c>
      <c r="D51" s="40" t="s">
        <v>427</v>
      </c>
      <c r="E51" s="197" t="s">
        <v>130</v>
      </c>
      <c r="F51" s="192" t="s">
        <v>131</v>
      </c>
      <c r="G51" s="41">
        <v>0</v>
      </c>
      <c r="H51" s="41">
        <v>0</v>
      </c>
      <c r="I51" s="41">
        <v>152.21</v>
      </c>
      <c r="J51" s="41">
        <f t="shared" si="0"/>
        <v>152.21</v>
      </c>
      <c r="K51" s="41">
        <f>(J51*10000000)/61.05</f>
        <v>24932022.932022933</v>
      </c>
      <c r="L51" s="41">
        <v>0</v>
      </c>
      <c r="M51" s="41">
        <v>0.2</v>
      </c>
      <c r="N51" s="41">
        <f t="shared" si="1"/>
        <v>152.41</v>
      </c>
      <c r="O51" s="41">
        <v>16.239999999999998</v>
      </c>
      <c r="P51" s="41">
        <v>103.65</v>
      </c>
      <c r="Q51" s="22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0" s="6" customFormat="1" ht="39" customHeight="1">
      <c r="A52" s="254">
        <v>46</v>
      </c>
      <c r="B52" s="40" t="s">
        <v>389</v>
      </c>
      <c r="C52" s="40" t="s">
        <v>132</v>
      </c>
      <c r="D52" s="40" t="s">
        <v>427</v>
      </c>
      <c r="E52" s="197" t="s">
        <v>90</v>
      </c>
      <c r="F52" s="192" t="s">
        <v>137</v>
      </c>
      <c r="G52" s="41">
        <v>0</v>
      </c>
      <c r="H52" s="41">
        <v>0</v>
      </c>
      <c r="I52" s="41">
        <v>0</v>
      </c>
      <c r="J52" s="41">
        <f t="shared" si="0"/>
        <v>0</v>
      </c>
      <c r="K52" s="41">
        <f t="shared" si="2"/>
        <v>0</v>
      </c>
      <c r="L52" s="41">
        <v>0</v>
      </c>
      <c r="M52" s="41">
        <v>0</v>
      </c>
      <c r="N52" s="41">
        <f t="shared" si="1"/>
        <v>0</v>
      </c>
      <c r="O52" s="41">
        <v>0</v>
      </c>
      <c r="P52" s="41">
        <v>0</v>
      </c>
      <c r="Q52" s="22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spans="1:90" s="6" customFormat="1" ht="39.75" customHeight="1">
      <c r="A53" s="254">
        <v>47</v>
      </c>
      <c r="B53" s="40" t="s">
        <v>139</v>
      </c>
      <c r="C53" s="40" t="s">
        <v>135</v>
      </c>
      <c r="D53" s="40" t="s">
        <v>428</v>
      </c>
      <c r="E53" s="197" t="s">
        <v>140</v>
      </c>
      <c r="F53" s="192" t="s">
        <v>141</v>
      </c>
      <c r="G53" s="41">
        <v>0</v>
      </c>
      <c r="H53" s="41">
        <v>0</v>
      </c>
      <c r="I53" s="41">
        <v>11.3</v>
      </c>
      <c r="J53" s="41">
        <f t="shared" si="0"/>
        <v>11.3</v>
      </c>
      <c r="K53" s="41">
        <f>(J53*10000000)/61.05</f>
        <v>1850941.850941851</v>
      </c>
      <c r="L53" s="41">
        <v>0</v>
      </c>
      <c r="M53" s="41">
        <v>0</v>
      </c>
      <c r="N53" s="41">
        <f t="shared" si="1"/>
        <v>11.3</v>
      </c>
      <c r="O53" s="41">
        <v>0.93</v>
      </c>
      <c r="P53" s="41">
        <v>0.79</v>
      </c>
      <c r="Q53" s="22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1:90" s="16" customFormat="1" ht="39.75" customHeight="1">
      <c r="A54" s="254">
        <v>48</v>
      </c>
      <c r="B54" s="40" t="s">
        <v>142</v>
      </c>
      <c r="C54" s="46" t="s">
        <v>143</v>
      </c>
      <c r="D54" s="46" t="s">
        <v>428</v>
      </c>
      <c r="E54" s="197" t="s">
        <v>144</v>
      </c>
      <c r="F54" s="192" t="s">
        <v>381</v>
      </c>
      <c r="G54" s="41">
        <v>0</v>
      </c>
      <c r="H54" s="41">
        <v>0</v>
      </c>
      <c r="I54" s="41">
        <v>0</v>
      </c>
      <c r="J54" s="41">
        <f t="shared" si="0"/>
        <v>0</v>
      </c>
      <c r="K54" s="41">
        <f t="shared" si="2"/>
        <v>0</v>
      </c>
      <c r="L54" s="41">
        <v>0</v>
      </c>
      <c r="M54" s="41">
        <v>0</v>
      </c>
      <c r="N54" s="41">
        <f t="shared" si="1"/>
        <v>0</v>
      </c>
      <c r="O54" s="41">
        <v>0</v>
      </c>
      <c r="P54" s="41">
        <v>0</v>
      </c>
      <c r="Q54" s="2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</row>
    <row r="55" spans="1:90" s="6" customFormat="1" ht="39.75" customHeight="1">
      <c r="A55" s="254">
        <v>49</v>
      </c>
      <c r="B55" s="47" t="s">
        <v>306</v>
      </c>
      <c r="C55" s="47" t="s">
        <v>148</v>
      </c>
      <c r="D55" s="47" t="s">
        <v>428</v>
      </c>
      <c r="E55" s="48" t="s">
        <v>149</v>
      </c>
      <c r="F55" s="49" t="s">
        <v>385</v>
      </c>
      <c r="G55" s="41">
        <v>0</v>
      </c>
      <c r="H55" s="41">
        <v>22.03</v>
      </c>
      <c r="I55" s="41">
        <v>491.66</v>
      </c>
      <c r="J55" s="41">
        <f t="shared" si="0"/>
        <v>513.69000000000005</v>
      </c>
      <c r="K55" s="41">
        <f>(J55*10000000)/61.05</f>
        <v>84142506.142506167</v>
      </c>
      <c r="L55" s="41">
        <v>38.270000000000003</v>
      </c>
      <c r="M55" s="41">
        <v>18.48</v>
      </c>
      <c r="N55" s="41">
        <f t="shared" si="1"/>
        <v>570.44000000000005</v>
      </c>
      <c r="O55" s="41">
        <v>4.8499999999999996</v>
      </c>
      <c r="P55" s="41">
        <v>136.251</v>
      </c>
      <c r="Q55" s="22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0" s="6" customFormat="1" ht="39.75" customHeight="1">
      <c r="A56" s="254">
        <v>50</v>
      </c>
      <c r="B56" s="47" t="s">
        <v>327</v>
      </c>
      <c r="C56" s="47" t="s">
        <v>151</v>
      </c>
      <c r="D56" s="47" t="s">
        <v>427</v>
      </c>
      <c r="E56" s="49" t="s">
        <v>152</v>
      </c>
      <c r="F56" s="49" t="s">
        <v>153</v>
      </c>
      <c r="G56" s="41">
        <v>0</v>
      </c>
      <c r="H56" s="41">
        <v>14.91</v>
      </c>
      <c r="I56" s="41">
        <v>0</v>
      </c>
      <c r="J56" s="41">
        <f t="shared" si="0"/>
        <v>14.91</v>
      </c>
      <c r="K56" s="41">
        <f>(J56*10000000)/61.05</f>
        <v>2442260.4422604423</v>
      </c>
      <c r="L56" s="41">
        <v>37</v>
      </c>
      <c r="M56" s="41">
        <v>18.597999999999999</v>
      </c>
      <c r="N56" s="41">
        <f t="shared" si="1"/>
        <v>70.507999999999996</v>
      </c>
      <c r="O56" s="41">
        <v>0</v>
      </c>
      <c r="P56" s="41">
        <v>31.42</v>
      </c>
      <c r="Q56" s="22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</row>
    <row r="57" spans="1:90" s="6" customFormat="1" ht="39.75" customHeight="1">
      <c r="A57" s="254">
        <v>51</v>
      </c>
      <c r="B57" s="47" t="s">
        <v>306</v>
      </c>
      <c r="C57" s="47" t="s">
        <v>154</v>
      </c>
      <c r="D57" s="47" t="s">
        <v>427</v>
      </c>
      <c r="E57" s="48" t="s">
        <v>133</v>
      </c>
      <c r="F57" s="49" t="s">
        <v>153</v>
      </c>
      <c r="G57" s="41">
        <v>0</v>
      </c>
      <c r="H57" s="41">
        <v>0</v>
      </c>
      <c r="I57" s="41">
        <v>45.02</v>
      </c>
      <c r="J57" s="41">
        <f t="shared" si="0"/>
        <v>45.02</v>
      </c>
      <c r="K57" s="41">
        <f t="shared" si="2"/>
        <v>73742.83374283374</v>
      </c>
      <c r="L57" s="41">
        <v>0</v>
      </c>
      <c r="M57" s="41">
        <v>0</v>
      </c>
      <c r="N57" s="41">
        <f t="shared" si="1"/>
        <v>45.02</v>
      </c>
      <c r="O57" s="41">
        <v>4.29</v>
      </c>
      <c r="P57" s="41">
        <v>0.27</v>
      </c>
      <c r="Q57" s="22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0" s="6" customFormat="1" ht="39.75" customHeight="1">
      <c r="A58" s="254">
        <v>52</v>
      </c>
      <c r="B58" s="40" t="s">
        <v>155</v>
      </c>
      <c r="C58" s="40" t="s">
        <v>156</v>
      </c>
      <c r="D58" s="40" t="s">
        <v>428</v>
      </c>
      <c r="E58" s="198" t="s">
        <v>121</v>
      </c>
      <c r="F58" s="192" t="s">
        <v>382</v>
      </c>
      <c r="G58" s="41">
        <v>0</v>
      </c>
      <c r="H58" s="41">
        <v>0</v>
      </c>
      <c r="I58" s="41">
        <v>46.26</v>
      </c>
      <c r="J58" s="41">
        <f t="shared" si="0"/>
        <v>46.26</v>
      </c>
      <c r="K58" s="41">
        <f>(J58*10000000)/61.05</f>
        <v>7577395.5773955779</v>
      </c>
      <c r="L58" s="41">
        <v>0</v>
      </c>
      <c r="M58" s="41">
        <v>0</v>
      </c>
      <c r="N58" s="41">
        <f t="shared" si="1"/>
        <v>46.26</v>
      </c>
      <c r="O58" s="41">
        <v>0</v>
      </c>
      <c r="P58" s="41">
        <v>1.74</v>
      </c>
      <c r="Q58" s="22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0" s="6" customFormat="1" ht="39.75" customHeight="1">
      <c r="A59" s="254">
        <v>53</v>
      </c>
      <c r="B59" s="40" t="s">
        <v>158</v>
      </c>
      <c r="C59" s="40" t="s">
        <v>159</v>
      </c>
      <c r="D59" s="40" t="s">
        <v>427</v>
      </c>
      <c r="E59" s="198" t="s">
        <v>133</v>
      </c>
      <c r="F59" s="195" t="s">
        <v>160</v>
      </c>
      <c r="G59" s="41">
        <v>0</v>
      </c>
      <c r="H59" s="41">
        <v>0</v>
      </c>
      <c r="I59" s="41">
        <v>0</v>
      </c>
      <c r="J59" s="41">
        <f t="shared" si="0"/>
        <v>0</v>
      </c>
      <c r="K59" s="41">
        <f t="shared" si="2"/>
        <v>0</v>
      </c>
      <c r="L59" s="41">
        <v>0</v>
      </c>
      <c r="M59" s="41">
        <v>0</v>
      </c>
      <c r="N59" s="41">
        <f t="shared" si="1"/>
        <v>0</v>
      </c>
      <c r="O59" s="41">
        <v>99.65</v>
      </c>
      <c r="P59" s="41">
        <v>26.41</v>
      </c>
      <c r="Q59" s="22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</row>
    <row r="60" spans="1:90" s="6" customFormat="1" ht="39.75" customHeight="1">
      <c r="A60" s="254">
        <v>54</v>
      </c>
      <c r="B60" s="47" t="s">
        <v>161</v>
      </c>
      <c r="C60" s="47" t="s">
        <v>162</v>
      </c>
      <c r="D60" s="47" t="s">
        <v>428</v>
      </c>
      <c r="E60" s="48" t="s">
        <v>133</v>
      </c>
      <c r="F60" s="49" t="s">
        <v>163</v>
      </c>
      <c r="G60" s="41">
        <v>0</v>
      </c>
      <c r="H60" s="41">
        <v>0</v>
      </c>
      <c r="I60" s="41">
        <v>0</v>
      </c>
      <c r="J60" s="41">
        <f t="shared" si="0"/>
        <v>0</v>
      </c>
      <c r="K60" s="41">
        <f t="shared" si="2"/>
        <v>0</v>
      </c>
      <c r="L60" s="41">
        <v>0</v>
      </c>
      <c r="M60" s="41">
        <v>0</v>
      </c>
      <c r="N60" s="41">
        <f t="shared" si="1"/>
        <v>0</v>
      </c>
      <c r="O60" s="41">
        <v>0</v>
      </c>
      <c r="P60" s="41">
        <v>0</v>
      </c>
      <c r="Q60" s="22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</row>
    <row r="61" spans="1:90" s="6" customFormat="1" ht="39.75" customHeight="1">
      <c r="A61" s="254">
        <v>55</v>
      </c>
      <c r="B61" s="47" t="s">
        <v>294</v>
      </c>
      <c r="C61" s="33" t="s">
        <v>114</v>
      </c>
      <c r="D61" s="33" t="s">
        <v>428</v>
      </c>
      <c r="E61" s="49" t="s">
        <v>6</v>
      </c>
      <c r="F61" s="216" t="s">
        <v>267</v>
      </c>
      <c r="G61" s="41">
        <v>62.76</v>
      </c>
      <c r="H61" s="41">
        <v>0</v>
      </c>
      <c r="I61" s="41">
        <v>0</v>
      </c>
      <c r="J61" s="41">
        <f t="shared" si="0"/>
        <v>62.76</v>
      </c>
      <c r="K61" s="41">
        <f>(J61*10000000)/61.05</f>
        <v>10280098.28009828</v>
      </c>
      <c r="L61" s="41">
        <v>0</v>
      </c>
      <c r="M61" s="41">
        <v>0</v>
      </c>
      <c r="N61" s="41">
        <f t="shared" si="1"/>
        <v>62.76</v>
      </c>
      <c r="O61" s="41">
        <v>0.7</v>
      </c>
      <c r="P61" s="41">
        <v>0</v>
      </c>
      <c r="Q61" s="2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0" s="6" customFormat="1" ht="39.75" customHeight="1">
      <c r="A62" s="254">
        <v>56</v>
      </c>
      <c r="B62" s="47" t="s">
        <v>309</v>
      </c>
      <c r="C62" s="33" t="s">
        <v>261</v>
      </c>
      <c r="D62" s="33" t="s">
        <v>427</v>
      </c>
      <c r="E62" s="49" t="s">
        <v>6</v>
      </c>
      <c r="F62" s="47" t="s">
        <v>259</v>
      </c>
      <c r="G62" s="41">
        <v>278.19</v>
      </c>
      <c r="H62" s="41">
        <v>0</v>
      </c>
      <c r="I62" s="41">
        <v>0</v>
      </c>
      <c r="J62" s="41">
        <f t="shared" si="0"/>
        <v>278.19</v>
      </c>
      <c r="K62" s="41">
        <f t="shared" si="2"/>
        <v>455675.67567567568</v>
      </c>
      <c r="L62" s="41">
        <v>0</v>
      </c>
      <c r="M62" s="41">
        <v>0</v>
      </c>
      <c r="N62" s="41">
        <f t="shared" si="1"/>
        <v>278.19</v>
      </c>
      <c r="O62" s="41">
        <v>30.06</v>
      </c>
      <c r="P62" s="41">
        <v>0</v>
      </c>
      <c r="Q62" s="22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</row>
    <row r="63" spans="1:90" s="6" customFormat="1" ht="39.75" customHeight="1">
      <c r="A63" s="254">
        <v>57</v>
      </c>
      <c r="B63" s="46" t="s">
        <v>255</v>
      </c>
      <c r="C63" s="46" t="s">
        <v>256</v>
      </c>
      <c r="D63" s="46" t="s">
        <v>429</v>
      </c>
      <c r="E63" s="42" t="s">
        <v>39</v>
      </c>
      <c r="F63" s="49" t="s">
        <v>257</v>
      </c>
      <c r="G63" s="217">
        <v>0</v>
      </c>
      <c r="H63" s="217">
        <v>0</v>
      </c>
      <c r="I63" s="217">
        <v>0.108</v>
      </c>
      <c r="J63" s="41">
        <f t="shared" si="0"/>
        <v>0.108</v>
      </c>
      <c r="K63" s="41">
        <f>(J63*10000000)/61.05</f>
        <v>17690.417690417693</v>
      </c>
      <c r="L63" s="217">
        <v>92.62</v>
      </c>
      <c r="M63" s="217">
        <v>0.04</v>
      </c>
      <c r="N63" s="41">
        <f t="shared" si="1"/>
        <v>92.768000000000015</v>
      </c>
      <c r="O63" s="217">
        <v>56.55</v>
      </c>
      <c r="P63" s="217">
        <v>34.299999999999997</v>
      </c>
      <c r="Q63" s="22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</row>
    <row r="64" spans="1:90" s="15" customFormat="1" ht="39.75" customHeight="1">
      <c r="A64" s="254">
        <v>58</v>
      </c>
      <c r="B64" s="40" t="s">
        <v>106</v>
      </c>
      <c r="C64" s="40" t="s">
        <v>441</v>
      </c>
      <c r="D64" s="40" t="s">
        <v>428</v>
      </c>
      <c r="E64" s="252" t="s">
        <v>6</v>
      </c>
      <c r="F64" s="250" t="s">
        <v>365</v>
      </c>
      <c r="G64" s="41">
        <v>25.632000000000001</v>
      </c>
      <c r="H64" s="41">
        <v>2.1000000000000001E-2</v>
      </c>
      <c r="I64" s="41">
        <v>0</v>
      </c>
      <c r="J64" s="41">
        <f t="shared" si="0"/>
        <v>25.653000000000002</v>
      </c>
      <c r="K64" s="41">
        <f>(J64*10000000)/61.05</f>
        <v>4201965.6019656025</v>
      </c>
      <c r="L64" s="41">
        <v>0</v>
      </c>
      <c r="M64" s="41">
        <v>1.77</v>
      </c>
      <c r="N64" s="41">
        <f t="shared" si="1"/>
        <v>27.423000000000002</v>
      </c>
      <c r="O64" s="41">
        <v>0.16</v>
      </c>
      <c r="P64" s="41">
        <v>0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</row>
    <row r="65" spans="1:90" s="15" customFormat="1" ht="39.75" customHeight="1">
      <c r="A65" s="254">
        <v>59</v>
      </c>
      <c r="B65" s="40" t="s">
        <v>134</v>
      </c>
      <c r="C65" s="40" t="s">
        <v>135</v>
      </c>
      <c r="D65" s="40" t="s">
        <v>428</v>
      </c>
      <c r="E65" s="198" t="s">
        <v>112</v>
      </c>
      <c r="F65" s="192" t="s">
        <v>136</v>
      </c>
      <c r="G65" s="41">
        <v>0</v>
      </c>
      <c r="H65" s="41">
        <v>0</v>
      </c>
      <c r="I65" s="41">
        <v>149.25</v>
      </c>
      <c r="J65" s="41">
        <f t="shared" si="0"/>
        <v>149.25</v>
      </c>
      <c r="K65" s="41">
        <f>(J65*10000000)/61.05</f>
        <v>24447174.447174449</v>
      </c>
      <c r="L65" s="41">
        <v>34.28</v>
      </c>
      <c r="M65" s="41">
        <v>84.98</v>
      </c>
      <c r="N65" s="41">
        <f t="shared" si="1"/>
        <v>268.51</v>
      </c>
      <c r="O65" s="41">
        <v>24.99</v>
      </c>
      <c r="P65" s="41">
        <v>61.77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</row>
    <row r="66" spans="1:90" s="188" customFormat="1" ht="39.75" customHeight="1">
      <c r="A66" s="254">
        <v>60</v>
      </c>
      <c r="B66" s="197" t="s">
        <v>291</v>
      </c>
      <c r="C66" s="207" t="s">
        <v>101</v>
      </c>
      <c r="D66" s="207" t="s">
        <v>428</v>
      </c>
      <c r="E66" s="198" t="s">
        <v>112</v>
      </c>
      <c r="F66" s="192" t="s">
        <v>292</v>
      </c>
      <c r="G66" s="218">
        <v>0</v>
      </c>
      <c r="H66" s="218">
        <v>0</v>
      </c>
      <c r="I66" s="218">
        <v>1157.97</v>
      </c>
      <c r="J66" s="41">
        <f t="shared" si="0"/>
        <v>1157.97</v>
      </c>
      <c r="K66" s="41">
        <f>(J66*10000000)/61.05</f>
        <v>189675675.67567569</v>
      </c>
      <c r="L66" s="218">
        <v>0</v>
      </c>
      <c r="M66" s="218">
        <v>66.599999999999994</v>
      </c>
      <c r="N66" s="41">
        <f t="shared" si="1"/>
        <v>1224.57</v>
      </c>
      <c r="O66" s="210">
        <v>24.35</v>
      </c>
      <c r="P66" s="210">
        <v>478.43</v>
      </c>
      <c r="Q66" s="2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</row>
    <row r="67" spans="1:90" s="188" customFormat="1" ht="39.75" customHeight="1">
      <c r="A67" s="254">
        <v>61</v>
      </c>
      <c r="B67" s="40" t="s">
        <v>138</v>
      </c>
      <c r="C67" s="40" t="s">
        <v>295</v>
      </c>
      <c r="D67" s="40" t="s">
        <v>428</v>
      </c>
      <c r="E67" s="197" t="s">
        <v>90</v>
      </c>
      <c r="F67" s="192" t="s">
        <v>137</v>
      </c>
      <c r="G67" s="41">
        <v>0</v>
      </c>
      <c r="H67" s="41">
        <v>0</v>
      </c>
      <c r="I67" s="41">
        <v>139.09</v>
      </c>
      <c r="J67" s="41">
        <f t="shared" si="0"/>
        <v>139.09</v>
      </c>
      <c r="K67" s="41">
        <f>(J67*1000000)/61.05</f>
        <v>2278296.4782964783</v>
      </c>
      <c r="L67" s="41">
        <v>0.23</v>
      </c>
      <c r="M67" s="41">
        <v>13.625999999999999</v>
      </c>
      <c r="N67" s="41">
        <f t="shared" si="1"/>
        <v>152.946</v>
      </c>
      <c r="O67" s="41">
        <v>358.04</v>
      </c>
      <c r="P67" s="41">
        <v>110.77</v>
      </c>
      <c r="Q67" s="2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</row>
    <row r="68" spans="1:90" s="18" customFormat="1" ht="39.75" customHeight="1">
      <c r="A68" s="254">
        <v>62</v>
      </c>
      <c r="B68" s="40" t="s">
        <v>397</v>
      </c>
      <c r="C68" s="40" t="s">
        <v>114</v>
      </c>
      <c r="D68" s="40" t="s">
        <v>428</v>
      </c>
      <c r="E68" s="197" t="s">
        <v>121</v>
      </c>
      <c r="F68" s="192"/>
      <c r="G68" s="41"/>
      <c r="H68" s="41"/>
      <c r="I68" s="41"/>
      <c r="J68" s="41">
        <f t="shared" si="0"/>
        <v>0</v>
      </c>
      <c r="K68" s="41"/>
      <c r="L68" s="41"/>
      <c r="M68" s="41"/>
      <c r="N68" s="41">
        <f t="shared" si="1"/>
        <v>0</v>
      </c>
      <c r="O68" s="41"/>
      <c r="P68" s="41"/>
      <c r="Q68" s="2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</row>
    <row r="69" spans="1:90" s="261" customFormat="1" ht="48.75" customHeight="1">
      <c r="A69" s="254">
        <v>63</v>
      </c>
      <c r="B69" s="209" t="s">
        <v>398</v>
      </c>
      <c r="C69" s="256" t="s">
        <v>399</v>
      </c>
      <c r="D69" s="256" t="s">
        <v>427</v>
      </c>
      <c r="E69" s="255" t="s">
        <v>37</v>
      </c>
      <c r="F69" s="253" t="s">
        <v>410</v>
      </c>
      <c r="G69" s="41">
        <v>0</v>
      </c>
      <c r="H69" s="41">
        <v>0</v>
      </c>
      <c r="I69" s="41">
        <v>0</v>
      </c>
      <c r="J69" s="41">
        <f t="shared" si="0"/>
        <v>0</v>
      </c>
      <c r="K69" s="41">
        <v>0</v>
      </c>
      <c r="L69" s="41">
        <v>0</v>
      </c>
      <c r="M69" s="41">
        <v>0</v>
      </c>
      <c r="N69" s="41">
        <f t="shared" si="1"/>
        <v>0</v>
      </c>
      <c r="O69" s="41">
        <v>0</v>
      </c>
      <c r="P69" s="41">
        <v>0</v>
      </c>
      <c r="Q69" s="259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</row>
    <row r="70" spans="1:90" ht="39.75" customHeight="1">
      <c r="A70" s="251" t="s">
        <v>405</v>
      </c>
      <c r="B70" s="29"/>
      <c r="C70" s="28"/>
      <c r="D70" s="28"/>
      <c r="E70" s="50"/>
      <c r="F70" s="50"/>
      <c r="G70" s="51">
        <f t="shared" ref="G70:P70" si="6">SUM(G7:G69)</f>
        <v>35400.19200000001</v>
      </c>
      <c r="H70" s="51">
        <f t="shared" si="6"/>
        <v>231.53099999999998</v>
      </c>
      <c r="I70" s="51">
        <f t="shared" si="6"/>
        <v>21184.912599999996</v>
      </c>
      <c r="J70" s="51">
        <f>SUM(J7:J69)</f>
        <v>56816.635600000001</v>
      </c>
      <c r="K70" s="51">
        <f t="shared" si="6"/>
        <v>8937527927.927927</v>
      </c>
      <c r="L70" s="51">
        <f t="shared" si="6"/>
        <v>1783.14</v>
      </c>
      <c r="M70" s="51">
        <f t="shared" si="6"/>
        <v>1315.8479999999997</v>
      </c>
      <c r="N70" s="51">
        <f t="shared" si="6"/>
        <v>59915.623600000021</v>
      </c>
      <c r="O70" s="51">
        <f t="shared" si="6"/>
        <v>4272.1699999999992</v>
      </c>
      <c r="P70" s="51">
        <f t="shared" si="6"/>
        <v>16087.311</v>
      </c>
      <c r="Q70" s="30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ht="15" customHeight="1">
      <c r="B71" s="14"/>
      <c r="C71" s="17"/>
      <c r="D71" s="21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90">
      <c r="A72" s="54"/>
      <c r="B72" s="20"/>
      <c r="C72" s="21"/>
      <c r="D72" s="21"/>
      <c r="E72" s="54"/>
    </row>
    <row r="73" spans="1:90">
      <c r="A73" s="54"/>
      <c r="B73" s="54"/>
      <c r="C73" s="54"/>
      <c r="D73" s="54"/>
      <c r="E73" s="54"/>
    </row>
    <row r="74" spans="1:90">
      <c r="J74" s="52" t="s">
        <v>405</v>
      </c>
    </row>
  </sheetData>
  <autoFilter ref="D1:D74">
    <filterColumn colId="0"/>
  </autoFilter>
  <mergeCells count="6">
    <mergeCell ref="A1:P1"/>
    <mergeCell ref="A2:O2"/>
    <mergeCell ref="G4:P4"/>
    <mergeCell ref="G5:J5"/>
    <mergeCell ref="O5:P5"/>
    <mergeCell ref="N3:P3"/>
  </mergeCells>
  <phoneticPr fontId="10" type="noConversion"/>
  <pageMargins left="0.23622047244094491" right="0.23622047244094491" top="0.23622047244094491" bottom="0.23622047244094491" header="0.23622047244094491" footer="0.23622047244094491"/>
  <pageSetup paperSize="9" scale="86" orientation="landscape" verticalDpi="200" r:id="rId1"/>
  <rowBreaks count="2" manualBreakCount="2">
    <brk id="31" max="15" man="1"/>
    <brk id="57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topLeftCell="A8" zoomScale="60" workbookViewId="0">
      <selection activeCell="G18" sqref="G18"/>
    </sheetView>
  </sheetViews>
  <sheetFormatPr defaultRowHeight="27.75" customHeight="1"/>
  <cols>
    <col min="1" max="1" width="13" style="8" customWidth="1"/>
    <col min="2" max="2" width="40.5703125" style="8" customWidth="1"/>
    <col min="3" max="3" width="24" style="8" customWidth="1"/>
    <col min="4" max="4" width="23.42578125" style="8" customWidth="1"/>
    <col min="5" max="5" width="19.28515625" style="8" customWidth="1"/>
    <col min="6" max="6" width="20.140625" style="8" customWidth="1"/>
    <col min="7" max="7" width="19.28515625" style="8" customWidth="1"/>
    <col min="8" max="8" width="17.140625" style="7" customWidth="1"/>
    <col min="9" max="9" width="9.140625" style="5"/>
  </cols>
  <sheetData>
    <row r="1" spans="1:8" ht="27.75" customHeight="1">
      <c r="A1" s="297" t="s">
        <v>350</v>
      </c>
      <c r="B1" s="297"/>
      <c r="C1" s="297"/>
      <c r="D1" s="297"/>
      <c r="E1" s="297"/>
      <c r="F1" s="297"/>
      <c r="G1" s="297"/>
      <c r="H1" s="297"/>
    </row>
    <row r="2" spans="1:8" ht="81.75" customHeight="1">
      <c r="A2" s="305" t="s">
        <v>440</v>
      </c>
      <c r="B2" s="305"/>
      <c r="C2" s="305"/>
      <c r="D2" s="305"/>
      <c r="E2" s="305"/>
      <c r="F2" s="305"/>
      <c r="G2" s="305"/>
      <c r="H2" s="305"/>
    </row>
    <row r="3" spans="1:8" ht="46.5" customHeight="1">
      <c r="A3" s="168"/>
      <c r="B3" s="168"/>
      <c r="C3" s="302" t="s">
        <v>425</v>
      </c>
      <c r="D3" s="303"/>
      <c r="E3" s="304"/>
      <c r="F3" s="302" t="s">
        <v>351</v>
      </c>
      <c r="G3" s="303"/>
      <c r="H3" s="304"/>
    </row>
    <row r="4" spans="1:8" ht="27.75" customHeight="1">
      <c r="A4" s="301" t="s">
        <v>329</v>
      </c>
      <c r="B4" s="301"/>
      <c r="C4" s="301"/>
      <c r="D4" s="301"/>
      <c r="E4" s="301"/>
      <c r="F4" s="301"/>
      <c r="G4" s="169"/>
      <c r="H4" s="169"/>
    </row>
    <row r="5" spans="1:8" ht="39" customHeight="1">
      <c r="A5" s="170" t="s">
        <v>330</v>
      </c>
      <c r="B5" s="171" t="s">
        <v>331</v>
      </c>
      <c r="C5" s="32" t="s">
        <v>392</v>
      </c>
      <c r="D5" s="172" t="s">
        <v>237</v>
      </c>
      <c r="E5" s="172" t="s">
        <v>393</v>
      </c>
      <c r="F5" s="172" t="s">
        <v>394</v>
      </c>
      <c r="G5" s="171" t="s">
        <v>237</v>
      </c>
      <c r="H5" s="170" t="s">
        <v>9</v>
      </c>
    </row>
    <row r="6" spans="1:8" ht="39" customHeight="1">
      <c r="A6" s="173">
        <v>1</v>
      </c>
      <c r="B6" s="169" t="s">
        <v>133</v>
      </c>
      <c r="C6" s="174">
        <f>'Pvt.Sez Employment'!M8+'Pvt.Sez Employment'!M24+'Pvt.Sez Employment'!M58+'Pvt.Sez Employment'!M60+'Pvt.Sez Employment'!M61</f>
        <v>269</v>
      </c>
      <c r="D6" s="174">
        <v>0</v>
      </c>
      <c r="E6" s="174">
        <f t="shared" ref="E6:E22" si="0">SUM(C6:D6)</f>
        <v>269</v>
      </c>
      <c r="F6" s="176">
        <f>'Pvt.Sez Investment'!P10+'Pvt.Sez Investment'!P60+'Pvt.Sez Investment'!P62+'Pvt.Sez Investment'!P63</f>
        <v>381.30999999999995</v>
      </c>
      <c r="G6" s="175">
        <v>145.38999999999999</v>
      </c>
      <c r="H6" s="175">
        <f>SUM(F6:G6)</f>
        <v>526.69999999999993</v>
      </c>
    </row>
    <row r="7" spans="1:8" ht="39" customHeight="1">
      <c r="A7" s="173">
        <v>2</v>
      </c>
      <c r="B7" s="169" t="s">
        <v>335</v>
      </c>
      <c r="C7" s="174">
        <f>'Pvt.Sez Employment'!M9+'Pvt.Sez Employment'!M11+'Pvt.Sez Employment'!M12+'Pvt.Sez Employment'!M13+'Pvt.Sez Employment'!M14+'Pvt.Sez Employment'!M18+'Pvt.Sez Employment'!M19+'Pvt.Sez Employment'!M20+'Pvt.Sez Employment'!M21+'Pvt.Sez Employment'!M22+'Pvt.Sez Employment'!M23+'Pvt.Sez Employment'!M25+'Pvt.Sez Employment'!M26+'Pvt.Sez Employment'!M27+'Pvt.Sez Employment'!M28+'Pvt.Sez Employment'!M29+'Pvt.Sez Employment'!M30+'Pvt.Sez Employment'!M31+'Pvt.Sez Employment'!M32+'Pvt.Sez Employment'!M33+'Pvt.Sez Employment'!M34+'Pvt.Sez Employment'!M35+'Pvt.Sez Employment'!M36+'Pvt.Sez Employment'!M37+'Pvt.Sez Employment'!M38+'Pvt.Sez Employment'!M42+'Pvt.Sez Employment'!M45+'Pvt.Sez Employment'!M48+'Pvt.Sez Employment'!M62+'Pvt.Sez Employment'!M63+'Pvt.Sez Employment'!M65</f>
        <v>185838</v>
      </c>
      <c r="D7" s="174">
        <v>955</v>
      </c>
      <c r="E7" s="174">
        <f t="shared" si="0"/>
        <v>186793</v>
      </c>
      <c r="F7" s="176">
        <f>'Pvt.Sez Investment'!P11+'Pvt.Sez Investment'!P13+'Pvt.Sez Investment'!P14+'Pvt.Sez Investment'!P15+'Pvt.Sez Investment'!P16+'Pvt.Sez Investment'!P20+'Pvt.Sez Investment'!P21+'Pvt.Sez Investment'!P22+'Pvt.Sez Investment'!P23+'Pvt.Sez Investment'!P24+'Pvt.Sez Investment'!P25+'Pvt.Sez Investment'!P26+'Pvt.Sez Investment'!P27+'Pvt.Sez Investment'!P28+'Pvt.Sez Investment'!P29+'Pvt.Sez Investment'!P30+'Pvt.Sez Investment'!P31+'Pvt.Sez Investment'!P32+'Pvt.Sez Investment'!P33+'Pvt.Sez Investment'!P34+'Pvt.Sez Investment'!P35+'Pvt.Sez Investment'!P36+'Pvt.Sez Investment'!P37+'Pvt.Sez Investment'!P38+'Pvt.Sez Investment'!P39+'Pvt.Sez Investment'!P40+'Pvt.Sez Investment'!P44+'Pvt.Sez Investment'!P47+'Pvt.Sez Investment'!P50+'Pvt.Sez Investment'!P64+'Pvt.Sez Investment'!P65+'Pvt.Sez Investment'!P67</f>
        <v>17548.41</v>
      </c>
      <c r="G7" s="175"/>
      <c r="H7" s="175">
        <f>SUM(F7:G7)</f>
        <v>17548.41</v>
      </c>
    </row>
    <row r="8" spans="1:8" ht="39" customHeight="1">
      <c r="A8" s="173">
        <v>3</v>
      </c>
      <c r="B8" s="169" t="s">
        <v>336</v>
      </c>
      <c r="C8" s="174">
        <f>'Pvt.Sez Employment'!M16+'Pvt.Sez Employment'!M70</f>
        <v>5</v>
      </c>
      <c r="D8" s="174">
        <v>0</v>
      </c>
      <c r="E8" s="174">
        <f t="shared" si="0"/>
        <v>5</v>
      </c>
      <c r="F8" s="176">
        <f>'Pvt.Sez Investment'!P18</f>
        <v>98.004099999999994</v>
      </c>
      <c r="G8" s="175">
        <v>0</v>
      </c>
      <c r="H8" s="175">
        <f t="shared" ref="H8:H21" si="1">SUM(F8:G8)</f>
        <v>98.004099999999994</v>
      </c>
    </row>
    <row r="9" spans="1:8" ht="39" customHeight="1">
      <c r="A9" s="173">
        <v>4</v>
      </c>
      <c r="B9" s="169" t="s">
        <v>337</v>
      </c>
      <c r="C9" s="174">
        <v>0</v>
      </c>
      <c r="D9" s="174">
        <v>201</v>
      </c>
      <c r="E9" s="174">
        <f t="shared" si="0"/>
        <v>201</v>
      </c>
      <c r="F9" s="176">
        <f>'Pvt.Sez Investment'!P72</f>
        <v>5.5</v>
      </c>
      <c r="G9" s="175">
        <v>108.98</v>
      </c>
      <c r="H9" s="175">
        <f t="shared" si="1"/>
        <v>114.48</v>
      </c>
    </row>
    <row r="10" spans="1:8" ht="39" customHeight="1">
      <c r="A10" s="173">
        <v>5</v>
      </c>
      <c r="B10" s="169" t="s">
        <v>338</v>
      </c>
      <c r="C10" s="174">
        <f>'Pvt.Sez Employment'!M52</f>
        <v>833</v>
      </c>
      <c r="D10" s="174">
        <v>663</v>
      </c>
      <c r="E10" s="174">
        <f t="shared" si="0"/>
        <v>1496</v>
      </c>
      <c r="F10" s="176">
        <v>29.38</v>
      </c>
      <c r="G10" s="175">
        <v>136.28</v>
      </c>
      <c r="H10" s="175">
        <f t="shared" si="1"/>
        <v>165.66</v>
      </c>
    </row>
    <row r="11" spans="1:8" ht="39" customHeight="1">
      <c r="A11" s="173">
        <v>6</v>
      </c>
      <c r="B11" s="169" t="s">
        <v>339</v>
      </c>
      <c r="C11" s="174">
        <f>'Pvt.Sez Employment'!M15</f>
        <v>615</v>
      </c>
      <c r="D11" s="174">
        <v>947</v>
      </c>
      <c r="E11" s="174">
        <f t="shared" si="0"/>
        <v>1562</v>
      </c>
      <c r="F11" s="176">
        <f>'Pvt.Sez Investment'!P17</f>
        <v>107.58499999999999</v>
      </c>
      <c r="G11" s="175">
        <v>130.9</v>
      </c>
      <c r="H11" s="175">
        <f t="shared" si="1"/>
        <v>238.48500000000001</v>
      </c>
    </row>
    <row r="12" spans="1:8" ht="39" customHeight="1">
      <c r="A12" s="173">
        <v>7</v>
      </c>
      <c r="B12" s="169" t="s">
        <v>340</v>
      </c>
      <c r="C12" s="174">
        <f>'Pvt.Sez Employment'!M10+'Pvt.Sez Employment'!M39+'Pvt.Sez Employment'!M43+'Pvt.Sez Employment'!M47+'Pvt.Sez Employment'!M53+'Pvt.Sez Employment'!M68</f>
        <v>15298</v>
      </c>
      <c r="D12" s="174">
        <v>987</v>
      </c>
      <c r="E12" s="174">
        <f t="shared" si="0"/>
        <v>16285</v>
      </c>
      <c r="F12" s="176">
        <f>'Pvt.Sez Investment'!P12+'Pvt.Sez Investment'!P41+'Pvt.Sez Investment'!P45+'Pvt.Sez Investment'!P49+'Pvt.Sez Investment'!P55+'Pvt.Sez Investment'!P70</f>
        <v>9552.7099999999991</v>
      </c>
      <c r="G12" s="175">
        <v>155.54</v>
      </c>
      <c r="H12" s="175">
        <f t="shared" si="1"/>
        <v>9708.25</v>
      </c>
    </row>
    <row r="13" spans="1:8" ht="39" customHeight="1">
      <c r="A13" s="173">
        <v>8</v>
      </c>
      <c r="B13" s="169" t="s">
        <v>341</v>
      </c>
      <c r="C13" s="174">
        <v>0</v>
      </c>
      <c r="D13" s="174">
        <v>175</v>
      </c>
      <c r="E13" s="174">
        <f t="shared" si="0"/>
        <v>175</v>
      </c>
      <c r="F13" s="176">
        <v>0</v>
      </c>
      <c r="G13" s="175">
        <v>0.1</v>
      </c>
      <c r="H13" s="175">
        <f t="shared" si="1"/>
        <v>0.1</v>
      </c>
    </row>
    <row r="14" spans="1:8" ht="39" customHeight="1">
      <c r="A14" s="173">
        <v>9</v>
      </c>
      <c r="B14" s="169" t="s">
        <v>342</v>
      </c>
      <c r="C14" s="174">
        <v>0</v>
      </c>
      <c r="D14" s="174">
        <v>232</v>
      </c>
      <c r="E14" s="174">
        <f t="shared" si="0"/>
        <v>232</v>
      </c>
      <c r="F14" s="176">
        <v>0</v>
      </c>
      <c r="G14" s="175">
        <v>0</v>
      </c>
      <c r="H14" s="175">
        <f t="shared" si="1"/>
        <v>0</v>
      </c>
    </row>
    <row r="15" spans="1:8" ht="39" customHeight="1">
      <c r="A15" s="173">
        <v>10</v>
      </c>
      <c r="B15" s="169" t="s">
        <v>343</v>
      </c>
      <c r="C15" s="174">
        <f>'Pvt.Sez Employment'!M40+'Pvt.Sez Employment'!M54</f>
        <v>11015</v>
      </c>
      <c r="D15" s="174">
        <v>0</v>
      </c>
      <c r="E15" s="174">
        <f t="shared" si="0"/>
        <v>11015</v>
      </c>
      <c r="F15" s="176">
        <f>'Pvt.Sez Investment'!P42+'Pvt.Sez Investment'!P56</f>
        <v>584.02</v>
      </c>
      <c r="G15" s="175">
        <v>0</v>
      </c>
      <c r="H15" s="175">
        <f t="shared" si="1"/>
        <v>584.02</v>
      </c>
    </row>
    <row r="16" spans="1:8" ht="39" customHeight="1">
      <c r="A16" s="173">
        <v>11</v>
      </c>
      <c r="B16" s="169" t="s">
        <v>344</v>
      </c>
      <c r="C16" s="174">
        <f>'Pvt.Sez Employment'!M51</f>
        <v>73</v>
      </c>
      <c r="D16" s="174">
        <v>0</v>
      </c>
      <c r="E16" s="174">
        <f t="shared" si="0"/>
        <v>73</v>
      </c>
      <c r="F16" s="176">
        <f>'Pvt.Sez Investment'!P53</f>
        <v>441.52</v>
      </c>
      <c r="G16" s="175">
        <v>0</v>
      </c>
      <c r="H16" s="175">
        <f t="shared" si="1"/>
        <v>441.52</v>
      </c>
    </row>
    <row r="17" spans="1:12" ht="39" customHeight="1">
      <c r="A17" s="173">
        <v>12</v>
      </c>
      <c r="B17" s="169" t="s">
        <v>345</v>
      </c>
      <c r="C17" s="174">
        <f>'Pvt.Sez Employment'!M64</f>
        <v>119</v>
      </c>
      <c r="D17" s="174">
        <v>80</v>
      </c>
      <c r="E17" s="174">
        <f t="shared" si="0"/>
        <v>199</v>
      </c>
      <c r="F17" s="176">
        <f>'Pvt.Sez Investment'!P66</f>
        <v>1075.82</v>
      </c>
      <c r="G17" s="175">
        <v>0</v>
      </c>
      <c r="H17" s="175">
        <f t="shared" si="1"/>
        <v>1075.82</v>
      </c>
    </row>
    <row r="18" spans="1:12" ht="39" customHeight="1">
      <c r="A18" s="173">
        <v>13</v>
      </c>
      <c r="B18" s="169" t="s">
        <v>346</v>
      </c>
      <c r="C18" s="174">
        <v>0</v>
      </c>
      <c r="D18" s="174">
        <v>89</v>
      </c>
      <c r="E18" s="174">
        <f t="shared" si="0"/>
        <v>89</v>
      </c>
      <c r="F18" s="176">
        <v>0</v>
      </c>
      <c r="G18" s="175">
        <v>10.58</v>
      </c>
      <c r="H18" s="175">
        <f t="shared" si="1"/>
        <v>10.58</v>
      </c>
    </row>
    <row r="19" spans="1:12" ht="39" customHeight="1">
      <c r="A19" s="173">
        <v>14</v>
      </c>
      <c r="B19" s="169" t="s">
        <v>347</v>
      </c>
      <c r="C19" s="174">
        <f>'Pvt.Sez Employment'!M44+'Pvt.Sez Employment'!M50</f>
        <v>16985</v>
      </c>
      <c r="D19" s="174">
        <v>46</v>
      </c>
      <c r="E19" s="174">
        <f t="shared" si="0"/>
        <v>17031</v>
      </c>
      <c r="F19" s="176">
        <f>'Sectorwise Pvt. Sez'!T66</f>
        <v>824.3</v>
      </c>
      <c r="G19" s="175">
        <v>1.47</v>
      </c>
      <c r="H19" s="175">
        <f t="shared" si="1"/>
        <v>825.77</v>
      </c>
    </row>
    <row r="20" spans="1:12" ht="39" customHeight="1">
      <c r="A20" s="173">
        <v>15</v>
      </c>
      <c r="B20" s="169" t="s">
        <v>348</v>
      </c>
      <c r="C20" s="174">
        <v>0</v>
      </c>
      <c r="D20" s="174">
        <v>0</v>
      </c>
      <c r="E20" s="174">
        <f t="shared" si="0"/>
        <v>0</v>
      </c>
      <c r="F20" s="176">
        <v>0</v>
      </c>
      <c r="G20" s="175">
        <v>0</v>
      </c>
      <c r="H20" s="175">
        <f t="shared" si="1"/>
        <v>0</v>
      </c>
    </row>
    <row r="21" spans="1:12" ht="39" customHeight="1">
      <c r="A21" s="173">
        <v>16</v>
      </c>
      <c r="B21" s="169" t="s">
        <v>349</v>
      </c>
      <c r="C21" s="174">
        <f>'Pvt.Sez Employment'!M17+'Pvt.Sez Employment'!M41+'Pvt.Sez Employment'!M46+'Pvt.Sez Employment'!M49+'Pvt.Sez Employment'!M55+'Pvt.Sez Employment'!M56+'Pvt.Sez Employment'!M57+'Pvt.Sez Employment'!M59+'Pvt.Sez Employment'!M66+'Pvt.Sez Employment'!M67</f>
        <v>9485</v>
      </c>
      <c r="D21" s="174">
        <v>272</v>
      </c>
      <c r="E21" s="174">
        <f t="shared" si="0"/>
        <v>9757</v>
      </c>
      <c r="F21" s="176">
        <v>12095.95</v>
      </c>
      <c r="G21" s="175">
        <v>550.72</v>
      </c>
      <c r="H21" s="175">
        <f t="shared" si="1"/>
        <v>12646.67</v>
      </c>
    </row>
    <row r="22" spans="1:12" s="12" customFormat="1" ht="39" customHeight="1">
      <c r="A22" s="177"/>
      <c r="B22" s="178" t="s">
        <v>9</v>
      </c>
      <c r="C22" s="179">
        <f>SUM(C6:C21)</f>
        <v>240535</v>
      </c>
      <c r="D22" s="179">
        <f>SUM(D6:D21)</f>
        <v>4647</v>
      </c>
      <c r="E22" s="179">
        <f t="shared" si="0"/>
        <v>245182</v>
      </c>
      <c r="F22" s="180">
        <f>SUM(F6:F21)</f>
        <v>42744.509099999996</v>
      </c>
      <c r="G22" s="181">
        <f>SUM(G6:G21)</f>
        <v>1239.96</v>
      </c>
      <c r="H22" s="181">
        <f>SUM(H6:H21)</f>
        <v>43984.469100000002</v>
      </c>
      <c r="I22" s="182"/>
      <c r="K22" s="300"/>
      <c r="L22" s="300"/>
    </row>
  </sheetData>
  <mergeCells count="6">
    <mergeCell ref="K22:L22"/>
    <mergeCell ref="A4:F4"/>
    <mergeCell ref="F3:H3"/>
    <mergeCell ref="A2:H2"/>
    <mergeCell ref="A1:H1"/>
    <mergeCell ref="C3:E3"/>
  </mergeCells>
  <pageMargins left="0.70866141732283472" right="0.70866141732283472" top="0.23622047244094491" bottom="0.19685039370078741" header="0.31496062992125984" footer="0.19685039370078741"/>
  <pageSetup paperSize="9" scale="65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1:G1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80" zoomScaleSheetLayoutView="80" workbookViewId="0">
      <pane xSplit="1" ySplit="7" topLeftCell="C68" activePane="bottomRight" state="frozen"/>
      <selection pane="topRight" activeCell="C1" sqref="C1"/>
      <selection pane="bottomLeft" activeCell="A8" sqref="A8"/>
      <selection pane="bottomRight" activeCell="I71" sqref="I71"/>
    </sheetView>
  </sheetViews>
  <sheetFormatPr defaultRowHeight="15"/>
  <cols>
    <col min="1" max="1" width="7.28515625" style="56" customWidth="1"/>
    <col min="2" max="2" width="30.140625" style="56" customWidth="1"/>
    <col min="3" max="3" width="11.5703125" style="56" customWidth="1"/>
    <col min="4" max="4" width="14.28515625" style="56" customWidth="1"/>
    <col min="5" max="5" width="14.42578125" style="56" customWidth="1"/>
    <col min="6" max="6" width="13.85546875" style="56" customWidth="1"/>
    <col min="7" max="7" width="12.85546875" style="56" customWidth="1"/>
    <col min="8" max="8" width="15.140625" style="56" customWidth="1"/>
    <col min="9" max="9" width="12.7109375" style="56" customWidth="1"/>
    <col min="10" max="10" width="14.5703125" style="56" customWidth="1"/>
    <col min="11" max="11" width="12.7109375" style="56" customWidth="1"/>
    <col min="12" max="12" width="11" style="56" customWidth="1"/>
    <col min="13" max="13" width="11.42578125" style="56" customWidth="1"/>
    <col min="14" max="15" width="9.140625" style="59"/>
    <col min="16" max="16" width="9.140625" style="5"/>
  </cols>
  <sheetData>
    <row r="1" spans="1:16" ht="24" customHeight="1">
      <c r="A1" s="266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1:16" ht="24" customHeight="1">
      <c r="A2" s="272" t="s">
        <v>403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57"/>
      <c r="O2" s="57"/>
      <c r="P2" s="19"/>
    </row>
    <row r="3" spans="1:16" ht="24" customHeight="1">
      <c r="A3" s="191"/>
      <c r="B3" s="194"/>
      <c r="C3" s="194"/>
      <c r="D3" s="193"/>
      <c r="E3" s="273" t="s">
        <v>432</v>
      </c>
      <c r="F3" s="274"/>
      <c r="G3" s="274"/>
      <c r="H3" s="275"/>
      <c r="I3" s="199"/>
      <c r="J3" s="199"/>
      <c r="K3" s="199"/>
      <c r="L3" s="194"/>
      <c r="M3" s="194"/>
    </row>
    <row r="4" spans="1:16" ht="42" customHeight="1">
      <c r="A4" s="192" t="s">
        <v>165</v>
      </c>
      <c r="B4" s="197" t="s">
        <v>166</v>
      </c>
      <c r="C4" s="197" t="s">
        <v>426</v>
      </c>
      <c r="D4" s="192" t="s">
        <v>167</v>
      </c>
      <c r="E4" s="192" t="s">
        <v>168</v>
      </c>
      <c r="F4" s="192" t="s">
        <v>169</v>
      </c>
      <c r="G4" s="192" t="s">
        <v>170</v>
      </c>
      <c r="H4" s="269" t="s">
        <v>171</v>
      </c>
      <c r="I4" s="271"/>
      <c r="J4" s="269" t="s">
        <v>172</v>
      </c>
      <c r="K4" s="270"/>
      <c r="L4" s="270"/>
      <c r="M4" s="271"/>
    </row>
    <row r="5" spans="1:16" ht="27.75" customHeight="1">
      <c r="A5" s="192"/>
      <c r="B5" s="197"/>
      <c r="C5" s="197"/>
      <c r="D5" s="192"/>
      <c r="E5" s="192"/>
      <c r="F5" s="192"/>
      <c r="G5" s="192"/>
      <c r="H5" s="192" t="s">
        <v>296</v>
      </c>
      <c r="I5" s="192" t="s">
        <v>173</v>
      </c>
      <c r="J5" s="192" t="s">
        <v>296</v>
      </c>
      <c r="K5" s="269" t="s">
        <v>173</v>
      </c>
      <c r="L5" s="270"/>
      <c r="M5" s="271"/>
    </row>
    <row r="6" spans="1:16" ht="24" customHeight="1">
      <c r="A6" s="195"/>
      <c r="B6" s="37"/>
      <c r="C6" s="37"/>
      <c r="D6" s="195"/>
      <c r="E6" s="195"/>
      <c r="F6" s="195"/>
      <c r="G6" s="195"/>
      <c r="H6" s="37"/>
      <c r="I6" s="37"/>
      <c r="J6" s="37"/>
      <c r="K6" s="37" t="s">
        <v>174</v>
      </c>
      <c r="L6" s="37" t="s">
        <v>175</v>
      </c>
      <c r="M6" s="37" t="s">
        <v>9</v>
      </c>
    </row>
    <row r="7" spans="1:16" ht="39.75" customHeight="1">
      <c r="A7" s="55" t="s">
        <v>177</v>
      </c>
      <c r="B7" s="55" t="s">
        <v>178</v>
      </c>
      <c r="C7" s="55"/>
      <c r="D7" s="55" t="s">
        <v>245</v>
      </c>
      <c r="E7" s="55" t="s">
        <v>179</v>
      </c>
      <c r="F7" s="55" t="s">
        <v>180</v>
      </c>
      <c r="G7" s="55" t="s">
        <v>181</v>
      </c>
      <c r="H7" s="55" t="s">
        <v>182</v>
      </c>
      <c r="I7" s="192">
        <v>-9</v>
      </c>
      <c r="J7" s="55">
        <v>-10</v>
      </c>
      <c r="K7" s="55" t="s">
        <v>185</v>
      </c>
      <c r="L7" s="55" t="s">
        <v>186</v>
      </c>
      <c r="M7" s="55" t="s">
        <v>187</v>
      </c>
    </row>
    <row r="8" spans="1:16" s="6" customFormat="1" ht="39" customHeight="1">
      <c r="A8" s="195">
        <v>1</v>
      </c>
      <c r="B8" s="197" t="s">
        <v>189</v>
      </c>
      <c r="C8" s="197" t="s">
        <v>427</v>
      </c>
      <c r="D8" s="195" t="s">
        <v>17</v>
      </c>
      <c r="E8" s="192" t="s">
        <v>133</v>
      </c>
      <c r="F8" s="195">
        <v>40.47</v>
      </c>
      <c r="G8" s="195">
        <v>0</v>
      </c>
      <c r="H8" s="58">
        <v>2500</v>
      </c>
      <c r="I8" s="58">
        <v>0</v>
      </c>
      <c r="J8" s="58">
        <v>2500</v>
      </c>
      <c r="K8" s="58">
        <v>55</v>
      </c>
      <c r="L8" s="58">
        <v>15</v>
      </c>
      <c r="M8" s="58">
        <f>K8+L8</f>
        <v>70</v>
      </c>
      <c r="N8" s="59"/>
      <c r="O8" s="59"/>
      <c r="P8" s="5"/>
    </row>
    <row r="9" spans="1:16" s="6" customFormat="1" ht="39" customHeight="1">
      <c r="A9" s="195">
        <v>2</v>
      </c>
      <c r="B9" s="197" t="s">
        <v>18</v>
      </c>
      <c r="C9" s="197" t="s">
        <v>427</v>
      </c>
      <c r="D9" s="195" t="s">
        <v>17</v>
      </c>
      <c r="E9" s="192" t="s">
        <v>6</v>
      </c>
      <c r="F9" s="195">
        <v>143.37</v>
      </c>
      <c r="G9" s="195">
        <v>21</v>
      </c>
      <c r="H9" s="58">
        <v>4355</v>
      </c>
      <c r="I9" s="58">
        <v>1875</v>
      </c>
      <c r="J9" s="58">
        <v>38089</v>
      </c>
      <c r="K9" s="58">
        <v>11150</v>
      </c>
      <c r="L9" s="58">
        <v>4746</v>
      </c>
      <c r="M9" s="58">
        <f t="shared" ref="M9:M70" si="0">K9+L9</f>
        <v>15896</v>
      </c>
      <c r="N9" s="59"/>
      <c r="O9" s="59"/>
      <c r="P9" s="5"/>
    </row>
    <row r="10" spans="1:16" s="6" customFormat="1" ht="39" customHeight="1">
      <c r="A10" s="195">
        <v>3</v>
      </c>
      <c r="B10" s="197" t="s">
        <v>308</v>
      </c>
      <c r="C10" s="197" t="s">
        <v>427</v>
      </c>
      <c r="D10" s="195" t="s">
        <v>21</v>
      </c>
      <c r="E10" s="192" t="s">
        <v>311</v>
      </c>
      <c r="F10" s="195">
        <v>181.08</v>
      </c>
      <c r="G10" s="195">
        <v>13</v>
      </c>
      <c r="H10" s="58">
        <v>4900</v>
      </c>
      <c r="I10" s="58">
        <v>2623</v>
      </c>
      <c r="J10" s="58">
        <v>6502</v>
      </c>
      <c r="K10" s="58">
        <v>4540</v>
      </c>
      <c r="L10" s="58">
        <v>229</v>
      </c>
      <c r="M10" s="58">
        <f t="shared" si="0"/>
        <v>4769</v>
      </c>
      <c r="N10" s="59"/>
      <c r="O10" s="59"/>
      <c r="P10" s="5"/>
    </row>
    <row r="11" spans="1:16" s="6" customFormat="1" ht="39" customHeight="1">
      <c r="A11" s="195">
        <v>4</v>
      </c>
      <c r="B11" s="197" t="s">
        <v>22</v>
      </c>
      <c r="C11" s="197" t="s">
        <v>427</v>
      </c>
      <c r="D11" s="195" t="s">
        <v>24</v>
      </c>
      <c r="E11" s="192" t="s">
        <v>6</v>
      </c>
      <c r="F11" s="195">
        <v>14.32</v>
      </c>
      <c r="G11" s="195">
        <v>0</v>
      </c>
      <c r="H11" s="58">
        <v>15000</v>
      </c>
      <c r="I11" s="58">
        <v>0</v>
      </c>
      <c r="J11" s="58">
        <v>10000</v>
      </c>
      <c r="K11" s="58">
        <v>0</v>
      </c>
      <c r="L11" s="58">
        <v>0</v>
      </c>
      <c r="M11" s="58">
        <f t="shared" si="0"/>
        <v>0</v>
      </c>
      <c r="N11" s="59"/>
      <c r="O11" s="59"/>
      <c r="P11" s="5"/>
    </row>
    <row r="12" spans="1:16" s="6" customFormat="1" ht="39" customHeight="1">
      <c r="A12" s="195">
        <v>5</v>
      </c>
      <c r="B12" s="197" t="s">
        <v>25</v>
      </c>
      <c r="C12" s="197" t="s">
        <v>427</v>
      </c>
      <c r="D12" s="195" t="s">
        <v>26</v>
      </c>
      <c r="E12" s="192" t="s">
        <v>6</v>
      </c>
      <c r="F12" s="195">
        <v>10.119999999999999</v>
      </c>
      <c r="G12" s="195">
        <v>0</v>
      </c>
      <c r="H12" s="58">
        <v>25000</v>
      </c>
      <c r="I12" s="58">
        <v>10</v>
      </c>
      <c r="J12" s="58">
        <v>12500</v>
      </c>
      <c r="K12" s="58">
        <v>10</v>
      </c>
      <c r="L12" s="58">
        <v>0</v>
      </c>
      <c r="M12" s="58">
        <f t="shared" si="0"/>
        <v>10</v>
      </c>
      <c r="N12" s="59"/>
      <c r="O12" s="59"/>
      <c r="P12" s="5"/>
    </row>
    <row r="13" spans="1:16" s="6" customFormat="1" ht="39" customHeight="1">
      <c r="A13" s="195">
        <v>6</v>
      </c>
      <c r="B13" s="197" t="s">
        <v>27</v>
      </c>
      <c r="C13" s="197" t="s">
        <v>427</v>
      </c>
      <c r="D13" s="195" t="s">
        <v>29</v>
      </c>
      <c r="E13" s="192" t="s">
        <v>6</v>
      </c>
      <c r="F13" s="195">
        <v>28.33</v>
      </c>
      <c r="G13" s="195">
        <v>1</v>
      </c>
      <c r="H13" s="58">
        <v>20000</v>
      </c>
      <c r="I13" s="58">
        <v>36</v>
      </c>
      <c r="J13" s="58">
        <v>10000</v>
      </c>
      <c r="K13" s="58">
        <v>186</v>
      </c>
      <c r="L13" s="58">
        <v>118</v>
      </c>
      <c r="M13" s="58">
        <f t="shared" si="0"/>
        <v>304</v>
      </c>
      <c r="N13" s="59"/>
      <c r="O13" s="59"/>
      <c r="P13" s="5"/>
    </row>
    <row r="14" spans="1:16" s="6" customFormat="1" ht="39" customHeight="1">
      <c r="A14" s="195">
        <v>7</v>
      </c>
      <c r="B14" s="197" t="s">
        <v>30</v>
      </c>
      <c r="C14" s="197" t="s">
        <v>427</v>
      </c>
      <c r="D14" s="195" t="s">
        <v>31</v>
      </c>
      <c r="E14" s="192" t="s">
        <v>6</v>
      </c>
      <c r="F14" s="195">
        <v>68.959999999999994</v>
      </c>
      <c r="G14" s="195">
        <v>1</v>
      </c>
      <c r="H14" s="58">
        <v>90000</v>
      </c>
      <c r="I14" s="58">
        <v>24</v>
      </c>
      <c r="J14" s="58">
        <v>45000</v>
      </c>
      <c r="K14" s="58">
        <v>4</v>
      </c>
      <c r="L14" s="58">
        <v>0</v>
      </c>
      <c r="M14" s="58">
        <f t="shared" si="0"/>
        <v>4</v>
      </c>
      <c r="N14" s="59"/>
      <c r="O14" s="59"/>
      <c r="P14" s="5"/>
    </row>
    <row r="15" spans="1:16" s="6" customFormat="1" ht="39" customHeight="1">
      <c r="A15" s="195">
        <v>8</v>
      </c>
      <c r="B15" s="197" t="s">
        <v>32</v>
      </c>
      <c r="C15" s="197" t="s">
        <v>427</v>
      </c>
      <c r="D15" s="195" t="s">
        <v>34</v>
      </c>
      <c r="E15" s="192" t="s">
        <v>33</v>
      </c>
      <c r="F15" s="195">
        <v>80.930000000000007</v>
      </c>
      <c r="G15" s="195">
        <v>7</v>
      </c>
      <c r="H15" s="58">
        <v>2000</v>
      </c>
      <c r="I15" s="58">
        <v>120</v>
      </c>
      <c r="J15" s="58">
        <v>5017</v>
      </c>
      <c r="K15" s="58">
        <v>290</v>
      </c>
      <c r="L15" s="58">
        <v>325</v>
      </c>
      <c r="M15" s="58">
        <f t="shared" si="0"/>
        <v>615</v>
      </c>
      <c r="N15" s="59"/>
      <c r="O15" s="59"/>
      <c r="P15" s="5"/>
    </row>
    <row r="16" spans="1:16" s="6" customFormat="1" ht="39" customHeight="1">
      <c r="A16" s="195">
        <v>9</v>
      </c>
      <c r="B16" s="197" t="s">
        <v>35</v>
      </c>
      <c r="C16" s="197" t="s">
        <v>427</v>
      </c>
      <c r="D16" s="195" t="s">
        <v>17</v>
      </c>
      <c r="E16" s="192" t="s">
        <v>37</v>
      </c>
      <c r="F16" s="195">
        <v>111</v>
      </c>
      <c r="G16" s="195">
        <v>0</v>
      </c>
      <c r="H16" s="58">
        <v>5000</v>
      </c>
      <c r="I16" s="58">
        <v>0</v>
      </c>
      <c r="J16" s="58">
        <v>5000</v>
      </c>
      <c r="K16" s="58">
        <v>0</v>
      </c>
      <c r="L16" s="58">
        <v>0</v>
      </c>
      <c r="M16" s="58">
        <f t="shared" si="0"/>
        <v>0</v>
      </c>
      <c r="N16" s="59"/>
      <c r="O16" s="59"/>
      <c r="P16" s="5"/>
    </row>
    <row r="17" spans="1:16" s="6" customFormat="1" ht="39" customHeight="1">
      <c r="A17" s="195">
        <v>10</v>
      </c>
      <c r="B17" s="197" t="s">
        <v>38</v>
      </c>
      <c r="C17" s="197" t="s">
        <v>427</v>
      </c>
      <c r="D17" s="195" t="s">
        <v>40</v>
      </c>
      <c r="E17" s="192" t="s">
        <v>39</v>
      </c>
      <c r="F17" s="195">
        <v>1074.54</v>
      </c>
      <c r="G17" s="195">
        <v>11</v>
      </c>
      <c r="H17" s="58">
        <v>300</v>
      </c>
      <c r="I17" s="58">
        <v>100</v>
      </c>
      <c r="J17" s="58">
        <v>750</v>
      </c>
      <c r="K17" s="58">
        <v>495</v>
      </c>
      <c r="L17" s="58">
        <v>79</v>
      </c>
      <c r="M17" s="58">
        <f t="shared" si="0"/>
        <v>574</v>
      </c>
      <c r="N17" s="59"/>
      <c r="O17" s="59"/>
      <c r="P17" s="5"/>
    </row>
    <row r="18" spans="1:16" s="6" customFormat="1" ht="39" customHeight="1">
      <c r="A18" s="195">
        <v>11</v>
      </c>
      <c r="B18" s="197" t="s">
        <v>41</v>
      </c>
      <c r="C18" s="197" t="s">
        <v>427</v>
      </c>
      <c r="D18" s="195" t="s">
        <v>43</v>
      </c>
      <c r="E18" s="192" t="s">
        <v>6</v>
      </c>
      <c r="F18" s="195" t="s">
        <v>323</v>
      </c>
      <c r="G18" s="195">
        <v>5</v>
      </c>
      <c r="H18" s="58">
        <v>1400</v>
      </c>
      <c r="I18" s="58">
        <v>466</v>
      </c>
      <c r="J18" s="58">
        <v>9960</v>
      </c>
      <c r="K18" s="58">
        <v>7667</v>
      </c>
      <c r="L18" s="58">
        <v>4093</v>
      </c>
      <c r="M18" s="58">
        <f t="shared" si="0"/>
        <v>11760</v>
      </c>
      <c r="N18" s="59"/>
      <c r="O18" s="59"/>
      <c r="P18" s="5"/>
    </row>
    <row r="19" spans="1:16" s="6" customFormat="1" ht="39" customHeight="1">
      <c r="A19" s="195">
        <v>12</v>
      </c>
      <c r="B19" s="198" t="s">
        <v>44</v>
      </c>
      <c r="C19" s="197" t="s">
        <v>427</v>
      </c>
      <c r="D19" s="195" t="s">
        <v>45</v>
      </c>
      <c r="E19" s="192" t="s">
        <v>6</v>
      </c>
      <c r="F19" s="195">
        <v>10.61</v>
      </c>
      <c r="G19" s="195">
        <v>36</v>
      </c>
      <c r="H19" s="58">
        <v>28000</v>
      </c>
      <c r="I19" s="58">
        <v>2009</v>
      </c>
      <c r="J19" s="58">
        <v>28528</v>
      </c>
      <c r="K19" s="58">
        <v>20885</v>
      </c>
      <c r="L19" s="58">
        <v>8249</v>
      </c>
      <c r="M19" s="58">
        <f t="shared" si="0"/>
        <v>29134</v>
      </c>
      <c r="N19" s="59"/>
      <c r="O19" s="59"/>
      <c r="P19" s="5"/>
    </row>
    <row r="20" spans="1:16" s="6" customFormat="1" ht="39" customHeight="1">
      <c r="A20" s="195">
        <v>13</v>
      </c>
      <c r="B20" s="197" t="s">
        <v>48</v>
      </c>
      <c r="C20" s="197" t="s">
        <v>427</v>
      </c>
      <c r="D20" s="195" t="s">
        <v>47</v>
      </c>
      <c r="E20" s="192" t="s">
        <v>6</v>
      </c>
      <c r="F20" s="195" t="s">
        <v>191</v>
      </c>
      <c r="G20" s="195">
        <v>6</v>
      </c>
      <c r="H20" s="58">
        <v>500</v>
      </c>
      <c r="I20" s="58">
        <v>27</v>
      </c>
      <c r="J20" s="58">
        <v>96</v>
      </c>
      <c r="K20" s="58">
        <v>35</v>
      </c>
      <c r="L20" s="58">
        <v>19</v>
      </c>
      <c r="M20" s="58">
        <f t="shared" si="0"/>
        <v>54</v>
      </c>
      <c r="N20" s="59"/>
      <c r="O20" s="59"/>
      <c r="P20" s="5"/>
    </row>
    <row r="21" spans="1:16" s="6" customFormat="1" ht="39" customHeight="1">
      <c r="A21" s="195">
        <v>14</v>
      </c>
      <c r="B21" s="197" t="s">
        <v>387</v>
      </c>
      <c r="C21" s="197" t="s">
        <v>427</v>
      </c>
      <c r="D21" s="195" t="s">
        <v>50</v>
      </c>
      <c r="E21" s="192" t="s">
        <v>6</v>
      </c>
      <c r="F21" s="195" t="s">
        <v>192</v>
      </c>
      <c r="G21" s="195">
        <v>24</v>
      </c>
      <c r="H21" s="58">
        <v>71323</v>
      </c>
      <c r="I21" s="58">
        <v>1044</v>
      </c>
      <c r="J21" s="58">
        <v>40194</v>
      </c>
      <c r="K21" s="58">
        <v>11924</v>
      </c>
      <c r="L21" s="58">
        <v>4122</v>
      </c>
      <c r="M21" s="58">
        <f t="shared" si="0"/>
        <v>16046</v>
      </c>
      <c r="N21" s="59"/>
      <c r="O21" s="59"/>
      <c r="P21" s="5"/>
    </row>
    <row r="22" spans="1:16" s="6" customFormat="1" ht="39" customHeight="1">
      <c r="A22" s="195">
        <v>15</v>
      </c>
      <c r="B22" s="197" t="s">
        <v>51</v>
      </c>
      <c r="C22" s="197" t="s">
        <v>427</v>
      </c>
      <c r="D22" s="195" t="s">
        <v>53</v>
      </c>
      <c r="E22" s="192" t="s">
        <v>6</v>
      </c>
      <c r="F22" s="195">
        <v>15.96</v>
      </c>
      <c r="G22" s="195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f t="shared" si="0"/>
        <v>0</v>
      </c>
      <c r="N22" s="59"/>
      <c r="O22" s="59"/>
      <c r="P22" s="5"/>
    </row>
    <row r="23" spans="1:16" s="6" customFormat="1" ht="39" customHeight="1">
      <c r="A23" s="195">
        <v>16</v>
      </c>
      <c r="B23" s="197" t="s">
        <v>54</v>
      </c>
      <c r="C23" s="197" t="s">
        <v>427</v>
      </c>
      <c r="D23" s="195" t="s">
        <v>21</v>
      </c>
      <c r="E23" s="192" t="s">
        <v>6</v>
      </c>
      <c r="F23" s="195">
        <v>75</v>
      </c>
      <c r="G23" s="195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f t="shared" si="0"/>
        <v>0</v>
      </c>
      <c r="N23" s="59"/>
      <c r="O23" s="59"/>
      <c r="P23" s="5"/>
    </row>
    <row r="24" spans="1:16" s="6" customFormat="1" ht="39" customHeight="1">
      <c r="A24" s="195">
        <v>17</v>
      </c>
      <c r="B24" s="197" t="s">
        <v>56</v>
      </c>
      <c r="C24" s="197" t="s">
        <v>427</v>
      </c>
      <c r="D24" s="195" t="s">
        <v>21</v>
      </c>
      <c r="E24" s="192" t="s">
        <v>133</v>
      </c>
      <c r="F24" s="195">
        <v>14.15</v>
      </c>
      <c r="G24" s="195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f t="shared" si="0"/>
        <v>0</v>
      </c>
      <c r="N24" s="59"/>
      <c r="O24" s="59"/>
      <c r="P24" s="5"/>
    </row>
    <row r="25" spans="1:16" s="6" customFormat="1" ht="39" customHeight="1">
      <c r="A25" s="195">
        <v>18</v>
      </c>
      <c r="B25" s="197" t="s">
        <v>58</v>
      </c>
      <c r="C25" s="197" t="s">
        <v>427</v>
      </c>
      <c r="D25" s="195" t="s">
        <v>60</v>
      </c>
      <c r="E25" s="192" t="s">
        <v>6</v>
      </c>
      <c r="F25" s="195">
        <v>10.218</v>
      </c>
      <c r="G25" s="195">
        <v>8</v>
      </c>
      <c r="H25" s="58">
        <v>0</v>
      </c>
      <c r="I25" s="58">
        <v>17</v>
      </c>
      <c r="J25" s="58">
        <v>119</v>
      </c>
      <c r="K25" s="58">
        <v>159</v>
      </c>
      <c r="L25" s="58">
        <v>62</v>
      </c>
      <c r="M25" s="58">
        <f t="shared" si="0"/>
        <v>221</v>
      </c>
      <c r="N25" s="59"/>
      <c r="O25" s="59"/>
      <c r="P25" s="5"/>
    </row>
    <row r="26" spans="1:16" s="6" customFormat="1" ht="39" customHeight="1">
      <c r="A26" s="195">
        <v>19</v>
      </c>
      <c r="B26" s="197" t="s">
        <v>61</v>
      </c>
      <c r="C26" s="197" t="s">
        <v>427</v>
      </c>
      <c r="D26" s="195" t="s">
        <v>63</v>
      </c>
      <c r="E26" s="192" t="s">
        <v>6</v>
      </c>
      <c r="F26" s="195">
        <v>12.25</v>
      </c>
      <c r="G26" s="195">
        <v>0</v>
      </c>
      <c r="H26" s="58">
        <v>0</v>
      </c>
      <c r="I26" s="58">
        <v>0</v>
      </c>
      <c r="J26" s="58">
        <v>0</v>
      </c>
      <c r="K26" s="58">
        <v>2</v>
      </c>
      <c r="L26" s="58">
        <v>0</v>
      </c>
      <c r="M26" s="58">
        <f t="shared" si="0"/>
        <v>2</v>
      </c>
      <c r="N26" s="59"/>
      <c r="O26" s="59"/>
      <c r="P26" s="5"/>
    </row>
    <row r="27" spans="1:16" s="6" customFormat="1" ht="39" customHeight="1">
      <c r="A27" s="195">
        <v>20</v>
      </c>
      <c r="B27" s="197" t="s">
        <v>64</v>
      </c>
      <c r="C27" s="197" t="s">
        <v>427</v>
      </c>
      <c r="D27" s="195" t="s">
        <v>65</v>
      </c>
      <c r="E27" s="192" t="s">
        <v>6</v>
      </c>
      <c r="F27" s="195">
        <v>56</v>
      </c>
      <c r="G27" s="195">
        <v>0</v>
      </c>
      <c r="H27" s="58">
        <v>2000</v>
      </c>
      <c r="I27" s="58">
        <v>0</v>
      </c>
      <c r="J27" s="58">
        <v>4000</v>
      </c>
      <c r="K27" s="58">
        <v>5</v>
      </c>
      <c r="L27" s="58">
        <v>2</v>
      </c>
      <c r="M27" s="58">
        <f t="shared" si="0"/>
        <v>7</v>
      </c>
      <c r="N27" s="59"/>
      <c r="O27" s="59"/>
      <c r="P27" s="5"/>
    </row>
    <row r="28" spans="1:16" s="185" customFormat="1" ht="39" customHeight="1">
      <c r="A28" s="200">
        <v>21</v>
      </c>
      <c r="B28" s="202" t="s">
        <v>320</v>
      </c>
      <c r="C28" s="202" t="s">
        <v>427</v>
      </c>
      <c r="D28" s="200" t="s">
        <v>193</v>
      </c>
      <c r="E28" s="203" t="s">
        <v>6</v>
      </c>
      <c r="F28" s="200">
        <v>12</v>
      </c>
      <c r="G28" s="200">
        <v>4</v>
      </c>
      <c r="H28" s="219">
        <v>350</v>
      </c>
      <c r="I28" s="219">
        <v>50</v>
      </c>
      <c r="J28" s="219">
        <v>4500</v>
      </c>
      <c r="K28" s="219">
        <v>6133</v>
      </c>
      <c r="L28" s="219">
        <v>2336</v>
      </c>
      <c r="M28" s="219">
        <f t="shared" si="0"/>
        <v>8469</v>
      </c>
      <c r="N28" s="238"/>
      <c r="O28" s="238"/>
      <c r="P28" s="206"/>
    </row>
    <row r="29" spans="1:16" s="185" customFormat="1" ht="39" customHeight="1">
      <c r="A29" s="200">
        <v>22</v>
      </c>
      <c r="B29" s="202" t="s">
        <v>325</v>
      </c>
      <c r="C29" s="202" t="s">
        <v>427</v>
      </c>
      <c r="D29" s="200" t="s">
        <v>69</v>
      </c>
      <c r="E29" s="203" t="s">
        <v>6</v>
      </c>
      <c r="F29" s="200">
        <v>10.5</v>
      </c>
      <c r="G29" s="200">
        <v>1</v>
      </c>
      <c r="H29" s="219">
        <v>0</v>
      </c>
      <c r="I29" s="219">
        <v>20</v>
      </c>
      <c r="J29" s="219">
        <v>4500</v>
      </c>
      <c r="K29" s="219">
        <v>703</v>
      </c>
      <c r="L29" s="219">
        <v>176</v>
      </c>
      <c r="M29" s="219">
        <f t="shared" si="0"/>
        <v>879</v>
      </c>
      <c r="N29" s="238"/>
      <c r="O29" s="238"/>
      <c r="P29" s="206"/>
    </row>
    <row r="30" spans="1:16" s="185" customFormat="1" ht="39" customHeight="1">
      <c r="A30" s="200">
        <v>23</v>
      </c>
      <c r="B30" s="202" t="s">
        <v>70</v>
      </c>
      <c r="C30" s="202" t="s">
        <v>427</v>
      </c>
      <c r="D30" s="200" t="s">
        <v>31</v>
      </c>
      <c r="E30" s="203" t="s">
        <v>6</v>
      </c>
      <c r="F30" s="200">
        <v>26.984999999999999</v>
      </c>
      <c r="G30" s="200">
        <v>2</v>
      </c>
      <c r="H30" s="219">
        <v>100200</v>
      </c>
      <c r="I30" s="219">
        <v>160</v>
      </c>
      <c r="J30" s="219">
        <v>54778</v>
      </c>
      <c r="K30" s="219">
        <v>3472</v>
      </c>
      <c r="L30" s="219">
        <v>1326</v>
      </c>
      <c r="M30" s="219">
        <f t="shared" si="0"/>
        <v>4798</v>
      </c>
      <c r="N30" s="238"/>
      <c r="O30" s="238"/>
      <c r="P30" s="206"/>
    </row>
    <row r="31" spans="1:16" s="16" customFormat="1" ht="39" customHeight="1">
      <c r="A31" s="195">
        <v>24</v>
      </c>
      <c r="B31" s="197" t="s">
        <v>72</v>
      </c>
      <c r="C31" s="197" t="s">
        <v>427</v>
      </c>
      <c r="D31" s="195" t="s">
        <v>73</v>
      </c>
      <c r="E31" s="192" t="s">
        <v>6</v>
      </c>
      <c r="F31" s="195">
        <v>16.29</v>
      </c>
      <c r="G31" s="195">
        <v>34</v>
      </c>
      <c r="H31" s="58">
        <v>4691</v>
      </c>
      <c r="I31" s="58">
        <v>4085</v>
      </c>
      <c r="J31" s="58">
        <v>18047</v>
      </c>
      <c r="K31" s="58">
        <v>16854</v>
      </c>
      <c r="L31" s="58">
        <v>7167</v>
      </c>
      <c r="M31" s="58">
        <f t="shared" si="0"/>
        <v>24021</v>
      </c>
      <c r="N31" s="64"/>
      <c r="O31" s="64"/>
      <c r="P31" s="15"/>
    </row>
    <row r="32" spans="1:16" s="185" customFormat="1" ht="39" customHeight="1">
      <c r="A32" s="200">
        <v>25</v>
      </c>
      <c r="B32" s="202" t="s">
        <v>74</v>
      </c>
      <c r="C32" s="202" t="s">
        <v>427</v>
      </c>
      <c r="D32" s="200" t="s">
        <v>29</v>
      </c>
      <c r="E32" s="203" t="s">
        <v>6</v>
      </c>
      <c r="F32" s="200">
        <v>11.73</v>
      </c>
      <c r="G32" s="200">
        <v>19</v>
      </c>
      <c r="H32" s="219">
        <v>8269</v>
      </c>
      <c r="I32" s="219">
        <v>609</v>
      </c>
      <c r="J32" s="219">
        <v>23425</v>
      </c>
      <c r="K32" s="219">
        <v>4566</v>
      </c>
      <c r="L32" s="219">
        <v>1469</v>
      </c>
      <c r="M32" s="219">
        <f t="shared" si="0"/>
        <v>6035</v>
      </c>
      <c r="N32" s="238"/>
      <c r="O32" s="238"/>
      <c r="P32" s="206"/>
    </row>
    <row r="33" spans="1:16" s="185" customFormat="1" ht="39" customHeight="1">
      <c r="A33" s="200">
        <v>26</v>
      </c>
      <c r="B33" s="202" t="s">
        <v>76</v>
      </c>
      <c r="C33" s="202" t="s">
        <v>427</v>
      </c>
      <c r="D33" s="200" t="s">
        <v>78</v>
      </c>
      <c r="E33" s="203" t="s">
        <v>6</v>
      </c>
      <c r="F33" s="200">
        <v>40.880000000000003</v>
      </c>
      <c r="G33" s="200">
        <v>1</v>
      </c>
      <c r="H33" s="219">
        <v>685</v>
      </c>
      <c r="I33" s="219">
        <v>443</v>
      </c>
      <c r="J33" s="219">
        <v>1608</v>
      </c>
      <c r="K33" s="219">
        <v>1436</v>
      </c>
      <c r="L33" s="219">
        <v>634</v>
      </c>
      <c r="M33" s="219">
        <f t="shared" si="0"/>
        <v>2070</v>
      </c>
      <c r="N33" s="238"/>
      <c r="O33" s="238"/>
      <c r="P33" s="206"/>
    </row>
    <row r="34" spans="1:16" s="185" customFormat="1" ht="39" customHeight="1">
      <c r="A34" s="200">
        <v>27</v>
      </c>
      <c r="B34" s="202" t="s">
        <v>79</v>
      </c>
      <c r="C34" s="202" t="s">
        <v>427</v>
      </c>
      <c r="D34" s="200" t="s">
        <v>80</v>
      </c>
      <c r="E34" s="203" t="s">
        <v>6</v>
      </c>
      <c r="F34" s="200">
        <v>6.48</v>
      </c>
      <c r="G34" s="200">
        <v>2</v>
      </c>
      <c r="H34" s="219">
        <v>0</v>
      </c>
      <c r="I34" s="219">
        <v>4235</v>
      </c>
      <c r="J34" s="219">
        <v>9500</v>
      </c>
      <c r="K34" s="219">
        <v>7603</v>
      </c>
      <c r="L34" s="219">
        <v>3257</v>
      </c>
      <c r="M34" s="219">
        <f t="shared" si="0"/>
        <v>10860</v>
      </c>
      <c r="N34" s="238"/>
      <c r="O34" s="238"/>
      <c r="P34" s="206"/>
    </row>
    <row r="35" spans="1:16" s="6" customFormat="1" ht="39" customHeight="1">
      <c r="A35" s="195">
        <v>28</v>
      </c>
      <c r="B35" s="197" t="s">
        <v>81</v>
      </c>
      <c r="C35" s="197" t="s">
        <v>427</v>
      </c>
      <c r="D35" s="195" t="s">
        <v>85</v>
      </c>
      <c r="E35" s="192" t="s">
        <v>6</v>
      </c>
      <c r="F35" s="195">
        <v>12.43</v>
      </c>
      <c r="G35" s="195">
        <v>6</v>
      </c>
      <c r="H35" s="58">
        <v>15040</v>
      </c>
      <c r="I35" s="58">
        <v>261</v>
      </c>
      <c r="J35" s="58">
        <v>16686</v>
      </c>
      <c r="K35" s="58">
        <v>1837</v>
      </c>
      <c r="L35" s="58">
        <v>1021</v>
      </c>
      <c r="M35" s="58">
        <f t="shared" si="0"/>
        <v>2858</v>
      </c>
      <c r="N35" s="59"/>
      <c r="O35" s="59"/>
      <c r="P35" s="5"/>
    </row>
    <row r="36" spans="1:16" s="6" customFormat="1" ht="39" customHeight="1">
      <c r="A36" s="195">
        <v>29</v>
      </c>
      <c r="B36" s="197" t="s">
        <v>82</v>
      </c>
      <c r="C36" s="197" t="s">
        <v>427</v>
      </c>
      <c r="D36" s="195" t="s">
        <v>29</v>
      </c>
      <c r="E36" s="192" t="s">
        <v>6</v>
      </c>
      <c r="F36" s="195" t="s">
        <v>324</v>
      </c>
      <c r="G36" s="195">
        <v>10</v>
      </c>
      <c r="H36" s="58">
        <v>3487</v>
      </c>
      <c r="I36" s="58">
        <v>2767</v>
      </c>
      <c r="J36" s="58">
        <v>40000</v>
      </c>
      <c r="K36" s="58">
        <v>22538</v>
      </c>
      <c r="L36" s="58">
        <v>8780</v>
      </c>
      <c r="M36" s="58">
        <f t="shared" si="0"/>
        <v>31318</v>
      </c>
      <c r="N36" s="59"/>
      <c r="O36" s="59"/>
      <c r="P36" s="5"/>
    </row>
    <row r="37" spans="1:16" s="6" customFormat="1" ht="39" customHeight="1">
      <c r="A37" s="195">
        <v>30</v>
      </c>
      <c r="B37" s="197" t="s">
        <v>84</v>
      </c>
      <c r="C37" s="197" t="s">
        <v>427</v>
      </c>
      <c r="D37" s="195" t="s">
        <v>85</v>
      </c>
      <c r="E37" s="192" t="s">
        <v>6</v>
      </c>
      <c r="F37" s="195">
        <v>60.7</v>
      </c>
      <c r="G37" s="195">
        <v>0</v>
      </c>
      <c r="H37" s="58">
        <v>0</v>
      </c>
      <c r="I37" s="58">
        <v>5000</v>
      </c>
      <c r="J37" s="58">
        <v>45000</v>
      </c>
      <c r="K37" s="58">
        <v>0</v>
      </c>
      <c r="L37" s="220">
        <v>3</v>
      </c>
      <c r="M37" s="58">
        <f t="shared" si="0"/>
        <v>3</v>
      </c>
      <c r="N37" s="59"/>
      <c r="O37" s="59"/>
      <c r="P37" s="5"/>
    </row>
    <row r="38" spans="1:16" s="6" customFormat="1" ht="39" customHeight="1">
      <c r="A38" s="195">
        <v>31</v>
      </c>
      <c r="B38" s="197" t="s">
        <v>194</v>
      </c>
      <c r="C38" s="197" t="s">
        <v>427</v>
      </c>
      <c r="D38" s="195" t="s">
        <v>80</v>
      </c>
      <c r="E38" s="192" t="s">
        <v>6</v>
      </c>
      <c r="F38" s="195">
        <v>60.93</v>
      </c>
      <c r="G38" s="195">
        <v>3</v>
      </c>
      <c r="H38" s="58">
        <v>17118</v>
      </c>
      <c r="I38" s="58">
        <v>1828</v>
      </c>
      <c r="J38" s="58">
        <v>27644</v>
      </c>
      <c r="K38" s="58">
        <v>9439</v>
      </c>
      <c r="L38" s="58">
        <v>4582</v>
      </c>
      <c r="M38" s="58">
        <f t="shared" si="0"/>
        <v>14021</v>
      </c>
      <c r="N38" s="59"/>
      <c r="O38" s="59"/>
      <c r="P38" s="5"/>
    </row>
    <row r="39" spans="1:16" s="6" customFormat="1" ht="39" customHeight="1">
      <c r="A39" s="195">
        <v>32</v>
      </c>
      <c r="B39" s="197" t="s">
        <v>88</v>
      </c>
      <c r="C39" s="197" t="s">
        <v>428</v>
      </c>
      <c r="D39" s="192" t="s">
        <v>91</v>
      </c>
      <c r="E39" s="192" t="s">
        <v>90</v>
      </c>
      <c r="F39" s="195" t="s">
        <v>318</v>
      </c>
      <c r="G39" s="60">
        <v>2</v>
      </c>
      <c r="H39" s="61">
        <v>2000</v>
      </c>
      <c r="I39" s="61">
        <v>3000</v>
      </c>
      <c r="J39" s="61">
        <v>500</v>
      </c>
      <c r="K39" s="61">
        <v>3652</v>
      </c>
      <c r="L39" s="61">
        <v>39</v>
      </c>
      <c r="M39" s="58">
        <f t="shared" si="0"/>
        <v>3691</v>
      </c>
      <c r="N39" s="59"/>
      <c r="O39" s="59"/>
      <c r="P39" s="5"/>
    </row>
    <row r="40" spans="1:16" s="6" customFormat="1" ht="39" customHeight="1">
      <c r="A40" s="195">
        <v>33</v>
      </c>
      <c r="B40" s="197" t="s">
        <v>92</v>
      </c>
      <c r="C40" s="197" t="s">
        <v>428</v>
      </c>
      <c r="D40" s="192" t="s">
        <v>95</v>
      </c>
      <c r="E40" s="192" t="s">
        <v>94</v>
      </c>
      <c r="F40" s="192">
        <v>132.643</v>
      </c>
      <c r="G40" s="195">
        <v>2</v>
      </c>
      <c r="H40" s="58">
        <v>10000</v>
      </c>
      <c r="I40" s="58">
        <v>127</v>
      </c>
      <c r="J40" s="221">
        <v>20000</v>
      </c>
      <c r="K40" s="58">
        <v>5712</v>
      </c>
      <c r="L40" s="58">
        <v>4663</v>
      </c>
      <c r="M40" s="58">
        <f t="shared" si="0"/>
        <v>10375</v>
      </c>
      <c r="N40" s="59"/>
      <c r="O40" s="59"/>
      <c r="P40" s="5"/>
    </row>
    <row r="41" spans="1:16" s="6" customFormat="1" ht="39" customHeight="1">
      <c r="A41" s="195">
        <v>34</v>
      </c>
      <c r="B41" s="197" t="s">
        <v>96</v>
      </c>
      <c r="C41" s="197" t="s">
        <v>428</v>
      </c>
      <c r="D41" s="192" t="s">
        <v>99</v>
      </c>
      <c r="E41" s="192" t="s">
        <v>98</v>
      </c>
      <c r="F41" s="192">
        <v>109.81</v>
      </c>
      <c r="G41" s="195">
        <v>1</v>
      </c>
      <c r="H41" s="37">
        <v>3000</v>
      </c>
      <c r="I41" s="37">
        <v>0</v>
      </c>
      <c r="J41" s="37">
        <v>1000</v>
      </c>
      <c r="K41" s="37">
        <v>20</v>
      </c>
      <c r="L41" s="37">
        <v>4</v>
      </c>
      <c r="M41" s="58">
        <f t="shared" si="0"/>
        <v>24</v>
      </c>
      <c r="N41" s="59"/>
      <c r="O41" s="59"/>
      <c r="P41" s="5"/>
    </row>
    <row r="42" spans="1:16" s="16" customFormat="1" ht="39" customHeight="1">
      <c r="A42" s="195">
        <v>35</v>
      </c>
      <c r="B42" s="197" t="s">
        <v>195</v>
      </c>
      <c r="C42" s="197" t="s">
        <v>428</v>
      </c>
      <c r="D42" s="192" t="s">
        <v>102</v>
      </c>
      <c r="E42" s="192" t="s">
        <v>6</v>
      </c>
      <c r="F42" s="192">
        <v>4.8</v>
      </c>
      <c r="G42" s="195">
        <v>6</v>
      </c>
      <c r="H42" s="58">
        <v>225</v>
      </c>
      <c r="I42" s="58">
        <v>179</v>
      </c>
      <c r="J42" s="58">
        <v>793</v>
      </c>
      <c r="K42" s="58">
        <v>907</v>
      </c>
      <c r="L42" s="58">
        <v>187</v>
      </c>
      <c r="M42" s="58">
        <f t="shared" si="0"/>
        <v>1094</v>
      </c>
      <c r="N42" s="64"/>
      <c r="O42" s="64"/>
      <c r="P42" s="15"/>
    </row>
    <row r="43" spans="1:16" s="5" customFormat="1" ht="39" customHeight="1">
      <c r="A43" s="195">
        <v>36</v>
      </c>
      <c r="B43" s="197" t="s">
        <v>103</v>
      </c>
      <c r="C43" s="197" t="s">
        <v>428</v>
      </c>
      <c r="D43" s="192" t="s">
        <v>105</v>
      </c>
      <c r="E43" s="192" t="s">
        <v>90</v>
      </c>
      <c r="F43" s="192">
        <v>100.28</v>
      </c>
      <c r="G43" s="60">
        <v>3</v>
      </c>
      <c r="H43" s="62">
        <v>1500</v>
      </c>
      <c r="I43" s="62">
        <v>1570</v>
      </c>
      <c r="J43" s="62">
        <v>2500</v>
      </c>
      <c r="K43" s="61">
        <v>2050</v>
      </c>
      <c r="L43" s="61">
        <v>332</v>
      </c>
      <c r="M43" s="58">
        <f t="shared" si="0"/>
        <v>2382</v>
      </c>
      <c r="N43" s="59"/>
      <c r="O43" s="59"/>
    </row>
    <row r="44" spans="1:16" s="6" customFormat="1" ht="39" customHeight="1">
      <c r="A44" s="195">
        <v>37</v>
      </c>
      <c r="B44" s="197" t="s">
        <v>108</v>
      </c>
      <c r="C44" s="197" t="s">
        <v>428</v>
      </c>
      <c r="D44" s="192" t="s">
        <v>47</v>
      </c>
      <c r="E44" s="192" t="s">
        <v>312</v>
      </c>
      <c r="F44" s="192">
        <v>404.69</v>
      </c>
      <c r="G44" s="195">
        <v>16</v>
      </c>
      <c r="H44" s="63">
        <v>1000</v>
      </c>
      <c r="I44" s="63">
        <v>1176</v>
      </c>
      <c r="J44" s="222">
        <v>6000</v>
      </c>
      <c r="K44" s="222">
        <v>3023</v>
      </c>
      <c r="L44" s="222">
        <v>13410</v>
      </c>
      <c r="M44" s="58">
        <f t="shared" si="0"/>
        <v>16433</v>
      </c>
      <c r="N44" s="59"/>
      <c r="O44" s="59"/>
      <c r="P44" s="5"/>
    </row>
    <row r="45" spans="1:16" s="16" customFormat="1" ht="39" customHeight="1">
      <c r="A45" s="195">
        <v>38</v>
      </c>
      <c r="B45" s="197" t="s">
        <v>196</v>
      </c>
      <c r="C45" s="197" t="s">
        <v>428</v>
      </c>
      <c r="D45" s="192" t="s">
        <v>111</v>
      </c>
      <c r="E45" s="192" t="s">
        <v>6</v>
      </c>
      <c r="F45" s="192">
        <v>6.81</v>
      </c>
      <c r="G45" s="195">
        <v>6</v>
      </c>
      <c r="H45" s="58">
        <v>74</v>
      </c>
      <c r="I45" s="58">
        <v>90</v>
      </c>
      <c r="J45" s="58">
        <v>1311</v>
      </c>
      <c r="K45" s="58">
        <v>1242</v>
      </c>
      <c r="L45" s="58">
        <v>400</v>
      </c>
      <c r="M45" s="58">
        <f t="shared" si="0"/>
        <v>1642</v>
      </c>
      <c r="N45" s="64"/>
      <c r="O45" s="64"/>
      <c r="P45" s="15"/>
    </row>
    <row r="46" spans="1:16" s="15" customFormat="1" ht="39" customHeight="1">
      <c r="A46" s="195">
        <v>39</v>
      </c>
      <c r="B46" s="197" t="s">
        <v>113</v>
      </c>
      <c r="C46" s="197" t="s">
        <v>428</v>
      </c>
      <c r="D46" s="192" t="s">
        <v>197</v>
      </c>
      <c r="E46" s="192" t="s">
        <v>112</v>
      </c>
      <c r="F46" s="192">
        <v>1035.6687999999999</v>
      </c>
      <c r="G46" s="195">
        <v>0</v>
      </c>
      <c r="H46" s="37">
        <v>100000</v>
      </c>
      <c r="I46" s="37">
        <v>0</v>
      </c>
      <c r="J46" s="37">
        <v>240000</v>
      </c>
      <c r="K46" s="37">
        <v>24</v>
      </c>
      <c r="L46" s="37">
        <v>0</v>
      </c>
      <c r="M46" s="58">
        <f t="shared" si="0"/>
        <v>24</v>
      </c>
      <c r="N46" s="64"/>
      <c r="O46" s="64"/>
    </row>
    <row r="47" spans="1:16" s="6" customFormat="1" ht="39" customHeight="1">
      <c r="A47" s="195">
        <v>40</v>
      </c>
      <c r="B47" s="197" t="s">
        <v>115</v>
      </c>
      <c r="C47" s="197" t="s">
        <v>428</v>
      </c>
      <c r="D47" s="45" t="s">
        <v>117</v>
      </c>
      <c r="E47" s="192" t="s">
        <v>90</v>
      </c>
      <c r="F47" s="192">
        <v>247.39</v>
      </c>
      <c r="G47" s="195">
        <v>9</v>
      </c>
      <c r="H47" s="58">
        <v>1272</v>
      </c>
      <c r="I47" s="58">
        <v>1584</v>
      </c>
      <c r="J47" s="58">
        <v>2596</v>
      </c>
      <c r="K47" s="58">
        <v>2795</v>
      </c>
      <c r="L47" s="58">
        <v>246</v>
      </c>
      <c r="M47" s="58">
        <f t="shared" si="0"/>
        <v>3041</v>
      </c>
      <c r="N47" s="59"/>
      <c r="O47" s="59"/>
      <c r="P47" s="5"/>
    </row>
    <row r="48" spans="1:16" s="6" customFormat="1" ht="39" customHeight="1">
      <c r="A48" s="195">
        <v>41</v>
      </c>
      <c r="B48" s="197" t="s">
        <v>118</v>
      </c>
      <c r="C48" s="197" t="s">
        <v>428</v>
      </c>
      <c r="D48" s="45" t="s">
        <v>31</v>
      </c>
      <c r="E48" s="192" t="s">
        <v>6</v>
      </c>
      <c r="F48" s="192">
        <v>20</v>
      </c>
      <c r="G48" s="195">
        <v>0</v>
      </c>
      <c r="H48" s="58">
        <v>20000</v>
      </c>
      <c r="I48" s="58">
        <v>0</v>
      </c>
      <c r="J48" s="58">
        <v>50000</v>
      </c>
      <c r="K48" s="58">
        <v>0</v>
      </c>
      <c r="L48" s="58">
        <v>0</v>
      </c>
      <c r="M48" s="58">
        <f t="shared" si="0"/>
        <v>0</v>
      </c>
      <c r="N48" s="59"/>
      <c r="O48" s="59"/>
      <c r="P48" s="5"/>
    </row>
    <row r="49" spans="1:16" s="6" customFormat="1" ht="39" customHeight="1">
      <c r="A49" s="195">
        <v>42</v>
      </c>
      <c r="B49" s="40" t="s">
        <v>119</v>
      </c>
      <c r="C49" s="197" t="s">
        <v>428</v>
      </c>
      <c r="D49" s="192" t="s">
        <v>60</v>
      </c>
      <c r="E49" s="192" t="s">
        <v>313</v>
      </c>
      <c r="F49" s="192">
        <v>1537</v>
      </c>
      <c r="G49" s="192">
        <v>32</v>
      </c>
      <c r="H49" s="223">
        <v>2024</v>
      </c>
      <c r="I49" s="223">
        <v>932</v>
      </c>
      <c r="J49" s="223">
        <v>3640</v>
      </c>
      <c r="K49" s="58">
        <v>1261</v>
      </c>
      <c r="L49" s="58">
        <v>478</v>
      </c>
      <c r="M49" s="58">
        <f t="shared" si="0"/>
        <v>1739</v>
      </c>
      <c r="N49" s="59"/>
      <c r="O49" s="59"/>
      <c r="P49" s="5"/>
    </row>
    <row r="50" spans="1:16" s="6" customFormat="1" ht="39" customHeight="1">
      <c r="A50" s="195">
        <v>43</v>
      </c>
      <c r="B50" s="197" t="s">
        <v>122</v>
      </c>
      <c r="C50" s="197" t="s">
        <v>428</v>
      </c>
      <c r="D50" s="192" t="s">
        <v>125</v>
      </c>
      <c r="E50" s="192" t="s">
        <v>124</v>
      </c>
      <c r="F50" s="192">
        <v>229.29</v>
      </c>
      <c r="G50" s="195">
        <v>1</v>
      </c>
      <c r="H50" s="224">
        <v>2000</v>
      </c>
      <c r="I50" s="224">
        <v>10</v>
      </c>
      <c r="J50" s="224">
        <v>31000</v>
      </c>
      <c r="K50" s="58">
        <v>104</v>
      </c>
      <c r="L50" s="58">
        <v>448</v>
      </c>
      <c r="M50" s="58">
        <f t="shared" si="0"/>
        <v>552</v>
      </c>
      <c r="N50" s="59"/>
      <c r="O50" s="59"/>
      <c r="P50" s="5"/>
    </row>
    <row r="51" spans="1:16" s="16" customFormat="1" ht="39" customHeight="1">
      <c r="A51" s="195">
        <v>44</v>
      </c>
      <c r="B51" s="197" t="s">
        <v>126</v>
      </c>
      <c r="C51" s="197" t="s">
        <v>428</v>
      </c>
      <c r="D51" s="192" t="s">
        <v>128</v>
      </c>
      <c r="E51" s="192" t="s">
        <v>127</v>
      </c>
      <c r="F51" s="192">
        <v>101.12</v>
      </c>
      <c r="G51" s="195">
        <v>1</v>
      </c>
      <c r="H51" s="223">
        <v>1000</v>
      </c>
      <c r="I51" s="225">
        <v>750</v>
      </c>
      <c r="J51" s="223">
        <v>100</v>
      </c>
      <c r="K51" s="223">
        <v>71</v>
      </c>
      <c r="L51" s="223">
        <v>2</v>
      </c>
      <c r="M51" s="58">
        <f t="shared" si="0"/>
        <v>73</v>
      </c>
      <c r="N51" s="64"/>
      <c r="O51" s="64"/>
      <c r="P51" s="15"/>
    </row>
    <row r="52" spans="1:16" s="6" customFormat="1" ht="39" customHeight="1">
      <c r="A52" s="195">
        <v>45</v>
      </c>
      <c r="B52" s="197" t="s">
        <v>300</v>
      </c>
      <c r="C52" s="197" t="s">
        <v>428</v>
      </c>
      <c r="D52" s="192" t="s">
        <v>131</v>
      </c>
      <c r="E52" s="192" t="s">
        <v>198</v>
      </c>
      <c r="F52" s="195">
        <v>101.17</v>
      </c>
      <c r="G52" s="195">
        <v>3</v>
      </c>
      <c r="H52" s="58">
        <v>22</v>
      </c>
      <c r="I52" s="58">
        <v>146</v>
      </c>
      <c r="J52" s="58">
        <v>50</v>
      </c>
      <c r="K52" s="58">
        <v>779</v>
      </c>
      <c r="L52" s="58">
        <v>54</v>
      </c>
      <c r="M52" s="58">
        <f t="shared" si="0"/>
        <v>833</v>
      </c>
      <c r="N52" s="59"/>
      <c r="O52" s="59"/>
      <c r="P52" s="5"/>
    </row>
    <row r="53" spans="1:16" s="16" customFormat="1" ht="39" customHeight="1">
      <c r="A53" s="195">
        <v>46</v>
      </c>
      <c r="B53" s="197" t="s">
        <v>390</v>
      </c>
      <c r="C53" s="197" t="s">
        <v>427</v>
      </c>
      <c r="D53" s="192" t="s">
        <v>290</v>
      </c>
      <c r="E53" s="192" t="s">
        <v>90</v>
      </c>
      <c r="F53" s="195">
        <v>103</v>
      </c>
      <c r="G53" s="192">
        <v>4</v>
      </c>
      <c r="H53" s="58">
        <v>1850</v>
      </c>
      <c r="I53" s="58">
        <v>535</v>
      </c>
      <c r="J53" s="58">
        <v>550</v>
      </c>
      <c r="K53" s="223">
        <v>405</v>
      </c>
      <c r="L53" s="223">
        <v>55</v>
      </c>
      <c r="M53" s="58">
        <f t="shared" si="0"/>
        <v>460</v>
      </c>
      <c r="N53" s="64"/>
      <c r="O53" s="64"/>
      <c r="P53" s="15"/>
    </row>
    <row r="54" spans="1:16" s="6" customFormat="1" ht="39" customHeight="1">
      <c r="A54" s="195">
        <v>47</v>
      </c>
      <c r="B54" s="40" t="s">
        <v>139</v>
      </c>
      <c r="C54" s="197" t="s">
        <v>428</v>
      </c>
      <c r="D54" s="192" t="s">
        <v>141</v>
      </c>
      <c r="E54" s="192" t="s">
        <v>140</v>
      </c>
      <c r="F54" s="192">
        <v>101.37</v>
      </c>
      <c r="G54" s="192">
        <v>1</v>
      </c>
      <c r="H54" s="58">
        <v>50</v>
      </c>
      <c r="I54" s="226">
        <v>24</v>
      </c>
      <c r="J54" s="223">
        <v>1000</v>
      </c>
      <c r="K54" s="223">
        <v>295</v>
      </c>
      <c r="L54" s="223">
        <v>345</v>
      </c>
      <c r="M54" s="58">
        <f t="shared" si="0"/>
        <v>640</v>
      </c>
      <c r="N54" s="59"/>
      <c r="O54" s="59"/>
      <c r="P54" s="5"/>
    </row>
    <row r="55" spans="1:16" s="6" customFormat="1" ht="39" customHeight="1">
      <c r="A55" s="195">
        <v>48</v>
      </c>
      <c r="B55" s="197" t="s">
        <v>142</v>
      </c>
      <c r="C55" s="197" t="s">
        <v>428</v>
      </c>
      <c r="D55" s="192" t="s">
        <v>199</v>
      </c>
      <c r="E55" s="195" t="s">
        <v>144</v>
      </c>
      <c r="F55" s="192">
        <v>1867.0540000000001</v>
      </c>
      <c r="G55" s="227">
        <v>1</v>
      </c>
      <c r="H55" s="228">
        <v>10000</v>
      </c>
      <c r="I55" s="229">
        <v>3000</v>
      </c>
      <c r="J55" s="230">
        <v>700</v>
      </c>
      <c r="K55" s="231">
        <v>318</v>
      </c>
      <c r="L55" s="231">
        <v>3</v>
      </c>
      <c r="M55" s="58">
        <f t="shared" si="0"/>
        <v>321</v>
      </c>
      <c r="N55" s="59"/>
      <c r="O55" s="59"/>
      <c r="P55" s="5"/>
    </row>
    <row r="56" spans="1:16" s="6" customFormat="1" ht="39" customHeight="1">
      <c r="A56" s="195">
        <v>49</v>
      </c>
      <c r="B56" s="48" t="s">
        <v>200</v>
      </c>
      <c r="C56" s="197" t="s">
        <v>428</v>
      </c>
      <c r="D56" s="49" t="s">
        <v>150</v>
      </c>
      <c r="E56" s="49" t="s">
        <v>149</v>
      </c>
      <c r="F56" s="192">
        <v>124.36</v>
      </c>
      <c r="G56" s="195">
        <v>14</v>
      </c>
      <c r="H56" s="58">
        <v>470</v>
      </c>
      <c r="I56" s="58">
        <v>315</v>
      </c>
      <c r="J56" s="58">
        <v>1263</v>
      </c>
      <c r="K56" s="223">
        <v>1203</v>
      </c>
      <c r="L56" s="223">
        <v>91</v>
      </c>
      <c r="M56" s="58">
        <f t="shared" si="0"/>
        <v>1294</v>
      </c>
      <c r="N56" s="59"/>
      <c r="O56" s="59"/>
      <c r="P56" s="5"/>
    </row>
    <row r="57" spans="1:16" s="6" customFormat="1" ht="39" customHeight="1">
      <c r="A57" s="195">
        <v>50</v>
      </c>
      <c r="B57" s="47" t="s">
        <v>327</v>
      </c>
      <c r="C57" s="197" t="s">
        <v>428</v>
      </c>
      <c r="D57" s="49" t="s">
        <v>153</v>
      </c>
      <c r="E57" s="49" t="s">
        <v>152</v>
      </c>
      <c r="F57" s="192">
        <v>229.8</v>
      </c>
      <c r="G57" s="195">
        <v>4</v>
      </c>
      <c r="H57" s="58">
        <v>4000</v>
      </c>
      <c r="I57" s="58">
        <v>451</v>
      </c>
      <c r="J57" s="58">
        <v>4500</v>
      </c>
      <c r="K57" s="223">
        <v>432</v>
      </c>
      <c r="L57" s="223">
        <v>27</v>
      </c>
      <c r="M57" s="58">
        <f t="shared" si="0"/>
        <v>459</v>
      </c>
      <c r="N57" s="59"/>
      <c r="O57" s="59"/>
      <c r="P57" s="5"/>
    </row>
    <row r="58" spans="1:16" s="6" customFormat="1" ht="39" customHeight="1">
      <c r="A58" s="195">
        <v>51</v>
      </c>
      <c r="B58" s="48" t="s">
        <v>201</v>
      </c>
      <c r="C58" s="197" t="s">
        <v>427</v>
      </c>
      <c r="D58" s="49" t="s">
        <v>153</v>
      </c>
      <c r="E58" s="49" t="s">
        <v>133</v>
      </c>
      <c r="F58" s="192">
        <v>20.440000000000001</v>
      </c>
      <c r="G58" s="195">
        <v>1</v>
      </c>
      <c r="H58" s="58">
        <v>0</v>
      </c>
      <c r="I58" s="58">
        <v>42</v>
      </c>
      <c r="J58" s="58">
        <v>14</v>
      </c>
      <c r="K58" s="58">
        <v>3</v>
      </c>
      <c r="L58" s="58">
        <v>8</v>
      </c>
      <c r="M58" s="58">
        <f t="shared" si="0"/>
        <v>11</v>
      </c>
      <c r="N58" s="59"/>
      <c r="O58" s="59"/>
      <c r="P58" s="5"/>
    </row>
    <row r="59" spans="1:16" s="6" customFormat="1" ht="39" customHeight="1">
      <c r="A59" s="195">
        <v>52</v>
      </c>
      <c r="B59" s="197" t="s">
        <v>155</v>
      </c>
      <c r="C59" s="197" t="s">
        <v>428</v>
      </c>
      <c r="D59" s="192" t="s">
        <v>157</v>
      </c>
      <c r="E59" s="192" t="s">
        <v>121</v>
      </c>
      <c r="F59" s="192" t="s">
        <v>316</v>
      </c>
      <c r="G59" s="195">
        <v>1</v>
      </c>
      <c r="H59" s="223">
        <v>0</v>
      </c>
      <c r="I59" s="223">
        <v>58</v>
      </c>
      <c r="J59" s="223">
        <v>0</v>
      </c>
      <c r="K59" s="58">
        <v>15</v>
      </c>
      <c r="L59" s="58">
        <v>2</v>
      </c>
      <c r="M59" s="58">
        <f t="shared" si="0"/>
        <v>17</v>
      </c>
      <c r="N59" s="59"/>
      <c r="O59" s="59"/>
      <c r="P59" s="5"/>
    </row>
    <row r="60" spans="1:16" s="6" customFormat="1" ht="39" customHeight="1">
      <c r="A60" s="195">
        <v>53</v>
      </c>
      <c r="B60" s="37" t="s">
        <v>158</v>
      </c>
      <c r="C60" s="37" t="s">
        <v>427</v>
      </c>
      <c r="D60" s="195" t="s">
        <v>160</v>
      </c>
      <c r="E60" s="195" t="s">
        <v>133</v>
      </c>
      <c r="F60" s="195" t="s">
        <v>317</v>
      </c>
      <c r="G60" s="195">
        <v>2</v>
      </c>
      <c r="H60" s="58">
        <v>1500</v>
      </c>
      <c r="I60" s="58">
        <v>692</v>
      </c>
      <c r="J60" s="58">
        <v>1000</v>
      </c>
      <c r="K60" s="58">
        <v>169</v>
      </c>
      <c r="L60" s="58">
        <v>8</v>
      </c>
      <c r="M60" s="58">
        <f t="shared" si="0"/>
        <v>177</v>
      </c>
      <c r="N60" s="59"/>
      <c r="O60" s="59"/>
      <c r="P60" s="5"/>
    </row>
    <row r="61" spans="1:16" s="6" customFormat="1" ht="39" customHeight="1">
      <c r="A61" s="195">
        <v>54</v>
      </c>
      <c r="B61" s="48" t="s">
        <v>161</v>
      </c>
      <c r="C61" s="48" t="s">
        <v>428</v>
      </c>
      <c r="D61" s="49" t="s">
        <v>163</v>
      </c>
      <c r="E61" s="49" t="s">
        <v>133</v>
      </c>
      <c r="F61" s="192">
        <v>10.53</v>
      </c>
      <c r="G61" s="195">
        <v>0</v>
      </c>
      <c r="H61" s="58">
        <v>1500</v>
      </c>
      <c r="I61" s="58">
        <v>231</v>
      </c>
      <c r="J61" s="58">
        <v>800</v>
      </c>
      <c r="K61" s="58">
        <v>10</v>
      </c>
      <c r="L61" s="58">
        <v>1</v>
      </c>
      <c r="M61" s="58">
        <f t="shared" si="0"/>
        <v>11</v>
      </c>
      <c r="N61" s="59"/>
      <c r="O61" s="59"/>
      <c r="P61" s="5"/>
    </row>
    <row r="62" spans="1:16" s="6" customFormat="1" ht="39" customHeight="1">
      <c r="A62" s="195">
        <v>55</v>
      </c>
      <c r="B62" s="47" t="s">
        <v>266</v>
      </c>
      <c r="C62" s="47" t="s">
        <v>428</v>
      </c>
      <c r="D62" s="47" t="s">
        <v>267</v>
      </c>
      <c r="E62" s="49" t="s">
        <v>6</v>
      </c>
      <c r="F62" s="192">
        <v>2.02</v>
      </c>
      <c r="G62" s="195">
        <v>1</v>
      </c>
      <c r="H62" s="58">
        <v>0</v>
      </c>
      <c r="I62" s="58">
        <v>62</v>
      </c>
      <c r="J62" s="58">
        <v>2000</v>
      </c>
      <c r="K62" s="58">
        <v>589</v>
      </c>
      <c r="L62" s="58">
        <v>263</v>
      </c>
      <c r="M62" s="58">
        <f t="shared" si="0"/>
        <v>852</v>
      </c>
      <c r="N62" s="59"/>
      <c r="O62" s="59"/>
      <c r="P62" s="5"/>
    </row>
    <row r="63" spans="1:16" s="6" customFormat="1" ht="39" customHeight="1">
      <c r="A63" s="195">
        <v>56</v>
      </c>
      <c r="B63" s="47" t="s">
        <v>258</v>
      </c>
      <c r="C63" s="47" t="s">
        <v>427</v>
      </c>
      <c r="D63" s="47" t="s">
        <v>259</v>
      </c>
      <c r="E63" s="49" t="s">
        <v>6</v>
      </c>
      <c r="F63" s="195">
        <v>75</v>
      </c>
      <c r="G63" s="195">
        <v>1</v>
      </c>
      <c r="H63" s="58">
        <v>1500</v>
      </c>
      <c r="I63" s="58">
        <v>1362</v>
      </c>
      <c r="J63" s="58">
        <v>28000</v>
      </c>
      <c r="K63" s="58">
        <v>2288</v>
      </c>
      <c r="L63" s="58">
        <v>873</v>
      </c>
      <c r="M63" s="58">
        <f t="shared" si="0"/>
        <v>3161</v>
      </c>
      <c r="N63" s="59"/>
      <c r="O63" s="59"/>
      <c r="P63" s="5"/>
    </row>
    <row r="64" spans="1:16" s="6" customFormat="1" ht="39" customHeight="1">
      <c r="A64" s="195">
        <v>57</v>
      </c>
      <c r="B64" s="46" t="s">
        <v>255</v>
      </c>
      <c r="C64" s="46" t="s">
        <v>430</v>
      </c>
      <c r="D64" s="46" t="s">
        <v>257</v>
      </c>
      <c r="E64" s="197" t="s">
        <v>314</v>
      </c>
      <c r="F64" s="192" t="s">
        <v>386</v>
      </c>
      <c r="G64" s="195">
        <v>3</v>
      </c>
      <c r="H64" s="37">
        <v>1690</v>
      </c>
      <c r="I64" s="37">
        <v>607</v>
      </c>
      <c r="J64" s="37">
        <v>1078</v>
      </c>
      <c r="K64" s="37">
        <v>106</v>
      </c>
      <c r="L64" s="37">
        <v>13</v>
      </c>
      <c r="M64" s="58">
        <f t="shared" si="0"/>
        <v>119</v>
      </c>
      <c r="N64" s="59"/>
      <c r="O64" s="59"/>
      <c r="P64" s="5"/>
    </row>
    <row r="65" spans="1:16" s="5" customFormat="1" ht="39" customHeight="1">
      <c r="A65" s="251">
        <v>58</v>
      </c>
      <c r="B65" s="252" t="s">
        <v>298</v>
      </c>
      <c r="C65" s="252" t="s">
        <v>428</v>
      </c>
      <c r="D65" s="250" t="s">
        <v>40</v>
      </c>
      <c r="E65" s="250" t="s">
        <v>315</v>
      </c>
      <c r="F65" s="250">
        <v>10</v>
      </c>
      <c r="G65" s="55">
        <v>4</v>
      </c>
      <c r="H65" s="58">
        <v>6000</v>
      </c>
      <c r="I65" s="58">
        <v>38</v>
      </c>
      <c r="J65" s="58">
        <v>3000</v>
      </c>
      <c r="K65" s="63">
        <v>277</v>
      </c>
      <c r="L65" s="63">
        <v>42</v>
      </c>
      <c r="M65" s="58">
        <f t="shared" si="0"/>
        <v>319</v>
      </c>
      <c r="N65" s="59"/>
      <c r="O65" s="59"/>
    </row>
    <row r="66" spans="1:16" s="6" customFormat="1" ht="39" customHeight="1">
      <c r="A66" s="195">
        <v>59</v>
      </c>
      <c r="B66" s="197" t="s">
        <v>134</v>
      </c>
      <c r="C66" s="197" t="s">
        <v>428</v>
      </c>
      <c r="D66" s="192" t="s">
        <v>136</v>
      </c>
      <c r="E66" s="192" t="s">
        <v>112</v>
      </c>
      <c r="F66" s="192">
        <v>1032.27</v>
      </c>
      <c r="G66" s="195">
        <v>4</v>
      </c>
      <c r="H66" s="58">
        <v>785</v>
      </c>
      <c r="I66" s="58">
        <v>85</v>
      </c>
      <c r="J66" s="58">
        <v>1770</v>
      </c>
      <c r="K66" s="58">
        <v>2112</v>
      </c>
      <c r="L66" s="58">
        <v>150</v>
      </c>
      <c r="M66" s="58">
        <f t="shared" si="0"/>
        <v>2262</v>
      </c>
      <c r="N66" s="59"/>
      <c r="O66" s="59"/>
      <c r="P66" s="5"/>
    </row>
    <row r="67" spans="1:16" s="6" customFormat="1" ht="39" customHeight="1">
      <c r="A67" s="195">
        <v>60</v>
      </c>
      <c r="B67" s="232" t="s">
        <v>291</v>
      </c>
      <c r="C67" s="232" t="s">
        <v>428</v>
      </c>
      <c r="D67" s="192" t="s">
        <v>292</v>
      </c>
      <c r="E67" s="192" t="s">
        <v>112</v>
      </c>
      <c r="F67" s="192" t="s">
        <v>409</v>
      </c>
      <c r="G67" s="195">
        <v>16</v>
      </c>
      <c r="H67" s="58">
        <v>250</v>
      </c>
      <c r="I67" s="58">
        <v>3262</v>
      </c>
      <c r="J67" s="58">
        <v>1710</v>
      </c>
      <c r="K67" s="58">
        <v>2709</v>
      </c>
      <c r="L67" s="58">
        <v>62</v>
      </c>
      <c r="M67" s="58">
        <f t="shared" si="0"/>
        <v>2771</v>
      </c>
      <c r="N67" s="59"/>
      <c r="O67" s="59"/>
      <c r="P67" s="5"/>
    </row>
    <row r="68" spans="1:16" s="6" customFormat="1" ht="39" customHeight="1">
      <c r="A68" s="195">
        <v>61</v>
      </c>
      <c r="B68" s="233" t="s">
        <v>138</v>
      </c>
      <c r="C68" s="233" t="s">
        <v>428</v>
      </c>
      <c r="D68" s="234" t="s">
        <v>137</v>
      </c>
      <c r="E68" s="234" t="s">
        <v>90</v>
      </c>
      <c r="F68" s="235">
        <v>100.37</v>
      </c>
      <c r="G68" s="234">
        <v>4</v>
      </c>
      <c r="H68" s="236">
        <v>1400</v>
      </c>
      <c r="I68" s="236">
        <v>1130</v>
      </c>
      <c r="J68" s="236">
        <v>485</v>
      </c>
      <c r="K68" s="237">
        <v>788</v>
      </c>
      <c r="L68" s="237">
        <v>167</v>
      </c>
      <c r="M68" s="58">
        <f t="shared" si="0"/>
        <v>955</v>
      </c>
      <c r="N68" s="59"/>
      <c r="O68" s="59"/>
      <c r="P68" s="5"/>
    </row>
    <row r="69" spans="1:16" s="18" customFormat="1" ht="39" customHeight="1">
      <c r="A69" s="195">
        <v>62</v>
      </c>
      <c r="B69" s="40" t="s">
        <v>404</v>
      </c>
      <c r="C69" s="40" t="s">
        <v>428</v>
      </c>
      <c r="D69" s="40"/>
      <c r="E69" s="197" t="s">
        <v>121</v>
      </c>
      <c r="F69" s="192" t="s">
        <v>402</v>
      </c>
      <c r="G69" s="195">
        <v>1</v>
      </c>
      <c r="H69" s="37"/>
      <c r="I69" s="37"/>
      <c r="J69" s="37"/>
      <c r="K69" s="37"/>
      <c r="L69" s="37"/>
      <c r="M69" s="58">
        <f t="shared" si="0"/>
        <v>0</v>
      </c>
      <c r="N69" s="31"/>
      <c r="O69" s="31"/>
      <c r="P69" s="10"/>
    </row>
    <row r="70" spans="1:16" s="18" customFormat="1" ht="39" customHeight="1">
      <c r="A70" s="195">
        <v>63</v>
      </c>
      <c r="B70" s="40" t="s">
        <v>415</v>
      </c>
      <c r="C70" s="40" t="s">
        <v>428</v>
      </c>
      <c r="D70" s="28"/>
      <c r="E70" s="197"/>
      <c r="F70" s="192"/>
      <c r="G70" s="37"/>
      <c r="H70" s="37">
        <v>600</v>
      </c>
      <c r="I70" s="37">
        <v>34</v>
      </c>
      <c r="J70" s="37">
        <v>400</v>
      </c>
      <c r="K70" s="37">
        <v>5</v>
      </c>
      <c r="L70" s="37">
        <v>0</v>
      </c>
      <c r="M70" s="58">
        <f t="shared" si="0"/>
        <v>5</v>
      </c>
      <c r="N70" s="31"/>
      <c r="O70" s="31"/>
      <c r="P70" s="10"/>
    </row>
    <row r="71" spans="1:16" s="13" customFormat="1" ht="24" customHeight="1">
      <c r="A71" s="65"/>
      <c r="B71" s="194" t="s">
        <v>9</v>
      </c>
      <c r="C71" s="194"/>
      <c r="D71" s="28"/>
      <c r="E71" s="193"/>
      <c r="F71" s="193"/>
      <c r="G71" s="193">
        <f t="shared" ref="G71:L71" si="1">SUM(G8:G70)</f>
        <v>359</v>
      </c>
      <c r="H71" s="193">
        <f t="shared" si="1"/>
        <v>597830</v>
      </c>
      <c r="I71" s="193">
        <f t="shared" si="1"/>
        <v>49301</v>
      </c>
      <c r="J71" s="193">
        <f t="shared" si="1"/>
        <v>871703</v>
      </c>
      <c r="K71" s="193">
        <f t="shared" si="1"/>
        <v>165352</v>
      </c>
      <c r="L71" s="193">
        <f t="shared" si="1"/>
        <v>75183</v>
      </c>
      <c r="M71" s="193">
        <f>SUM(K71:L71)</f>
        <v>240535</v>
      </c>
      <c r="N71" s="239"/>
      <c r="O71" s="239"/>
      <c r="P71" s="9"/>
    </row>
  </sheetData>
  <autoFilter ref="C1:C73"/>
  <mergeCells count="6">
    <mergeCell ref="A1:M1"/>
    <mergeCell ref="K5:M5"/>
    <mergeCell ref="A2:M2"/>
    <mergeCell ref="H4:I4"/>
    <mergeCell ref="J4:M4"/>
    <mergeCell ref="E3:H3"/>
  </mergeCells>
  <phoneticPr fontId="10" type="noConversion"/>
  <pageMargins left="0.27559055118110237" right="0.19685039370078741" top="0.31496062992125984" bottom="0.27559055118110237" header="0.31496062992125984" footer="0.31496062992125984"/>
  <pageSetup paperSize="9" scale="78" orientation="landscape" verticalDpi="200" r:id="rId1"/>
  <rowBreaks count="2" manualBreakCount="2">
    <brk id="19" max="15" man="1"/>
    <brk id="39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workbookViewId="0">
      <pane xSplit="1" ySplit="9" topLeftCell="D73" activePane="bottomRight" state="frozen"/>
      <selection activeCell="F7" sqref="F7"/>
      <selection pane="topRight" activeCell="F7" sqref="F7"/>
      <selection pane="bottomLeft" activeCell="F7" sqref="F7"/>
      <selection pane="bottomRight" activeCell="R73" sqref="R73"/>
    </sheetView>
  </sheetViews>
  <sheetFormatPr defaultRowHeight="15"/>
  <cols>
    <col min="1" max="1" width="6.42578125" style="72" customWidth="1"/>
    <col min="2" max="2" width="20.5703125" style="59" customWidth="1"/>
    <col min="3" max="3" width="7.42578125" style="59" customWidth="1"/>
    <col min="4" max="4" width="9" style="59" customWidth="1"/>
    <col min="5" max="5" width="10.42578125" style="59" customWidth="1"/>
    <col min="6" max="6" width="8" style="59" customWidth="1"/>
    <col min="7" max="7" width="8.7109375" style="59" customWidth="1"/>
    <col min="8" max="8" width="7.5703125" style="59" customWidth="1"/>
    <col min="9" max="9" width="7.140625" style="59" customWidth="1"/>
    <col min="10" max="10" width="8.140625" style="59" customWidth="1"/>
    <col min="11" max="11" width="8" style="59" customWidth="1"/>
    <col min="12" max="12" width="9.140625" style="59" customWidth="1"/>
    <col min="13" max="13" width="7.42578125" style="59" customWidth="1"/>
    <col min="14" max="14" width="8.28515625" style="59" customWidth="1"/>
    <col min="15" max="15" width="8.42578125" style="59" customWidth="1"/>
    <col min="16" max="16" width="12.7109375" style="59" customWidth="1"/>
    <col min="17" max="16384" width="9.140625" style="5"/>
  </cols>
  <sheetData>
    <row r="1" spans="1:16">
      <c r="A1" s="37"/>
      <c r="B1" s="276" t="s">
        <v>416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37"/>
      <c r="P1" s="37"/>
    </row>
    <row r="2" spans="1:16">
      <c r="A2" s="282" t="s">
        <v>202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>
      <c r="A3" s="276" t="s">
        <v>433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>
      <c r="A4" s="193"/>
      <c r="B4" s="195"/>
      <c r="C4" s="195"/>
      <c r="D4" s="195"/>
      <c r="E4" s="195"/>
      <c r="F4" s="195"/>
      <c r="G4" s="195"/>
      <c r="H4" s="195" t="s">
        <v>407</v>
      </c>
      <c r="I4" s="195"/>
      <c r="J4" s="195"/>
      <c r="K4" s="195"/>
      <c r="L4" s="195"/>
      <c r="M4" s="195"/>
      <c r="N4" s="195"/>
      <c r="O4" s="195"/>
      <c r="P4" s="195"/>
    </row>
    <row r="5" spans="1:16">
      <c r="A5" s="195"/>
      <c r="B5" s="69"/>
      <c r="C5" s="69"/>
      <c r="D5" s="37"/>
      <c r="E5" s="195"/>
      <c r="F5" s="195"/>
      <c r="G5" s="199"/>
      <c r="H5" s="199"/>
      <c r="I5" s="199"/>
      <c r="J5" s="199"/>
      <c r="K5" s="199"/>
      <c r="L5" s="199"/>
      <c r="M5" s="37"/>
      <c r="N5" s="194" t="s">
        <v>203</v>
      </c>
      <c r="O5" s="37"/>
      <c r="P5" s="194"/>
    </row>
    <row r="6" spans="1:16" ht="68.25" customHeight="1">
      <c r="A6" s="196" t="s">
        <v>165</v>
      </c>
      <c r="B6" s="66" t="s">
        <v>166</v>
      </c>
      <c r="C6" s="66" t="s">
        <v>426</v>
      </c>
      <c r="D6" s="196" t="s">
        <v>204</v>
      </c>
      <c r="E6" s="191" t="s">
        <v>205</v>
      </c>
      <c r="F6" s="191" t="s">
        <v>169</v>
      </c>
      <c r="G6" s="279" t="s">
        <v>206</v>
      </c>
      <c r="H6" s="279"/>
      <c r="I6" s="263" t="s">
        <v>207</v>
      </c>
      <c r="J6" s="263"/>
      <c r="K6" s="263"/>
      <c r="L6" s="279" t="s">
        <v>208</v>
      </c>
      <c r="M6" s="279"/>
      <c r="N6" s="279" t="s">
        <v>209</v>
      </c>
      <c r="O6" s="280" t="s">
        <v>209</v>
      </c>
      <c r="P6" s="196" t="s">
        <v>413</v>
      </c>
    </row>
    <row r="7" spans="1:16" ht="36">
      <c r="A7" s="196"/>
      <c r="B7" s="66"/>
      <c r="C7" s="66"/>
      <c r="D7" s="191"/>
      <c r="E7" s="191"/>
      <c r="F7" s="191"/>
      <c r="G7" s="196" t="s">
        <v>210</v>
      </c>
      <c r="H7" s="196" t="s">
        <v>211</v>
      </c>
      <c r="I7" s="263" t="s">
        <v>210</v>
      </c>
      <c r="J7" s="263"/>
      <c r="K7" s="196" t="s">
        <v>212</v>
      </c>
      <c r="L7" s="196" t="s">
        <v>213</v>
      </c>
      <c r="M7" s="196" t="s">
        <v>214</v>
      </c>
      <c r="N7" s="196" t="s">
        <v>213</v>
      </c>
      <c r="O7" s="196" t="s">
        <v>214</v>
      </c>
      <c r="P7" s="196"/>
    </row>
    <row r="8" spans="1:16">
      <c r="A8" s="191"/>
      <c r="B8" s="66"/>
      <c r="C8" s="66"/>
      <c r="D8" s="67" t="s">
        <v>178</v>
      </c>
      <c r="E8" s="191"/>
      <c r="F8" s="191"/>
      <c r="G8" s="193"/>
      <c r="H8" s="193"/>
      <c r="I8" s="193" t="s">
        <v>215</v>
      </c>
      <c r="J8" s="193" t="s">
        <v>216</v>
      </c>
      <c r="K8" s="193"/>
      <c r="L8" s="193"/>
      <c r="M8" s="193"/>
      <c r="N8" s="193"/>
      <c r="O8" s="193"/>
      <c r="P8" s="199"/>
    </row>
    <row r="9" spans="1:16" ht="24">
      <c r="A9" s="67" t="s">
        <v>176</v>
      </c>
      <c r="B9" s="68" t="s">
        <v>177</v>
      </c>
      <c r="C9" s="68"/>
      <c r="D9" s="37"/>
      <c r="E9" s="67" t="s">
        <v>217</v>
      </c>
      <c r="F9" s="67" t="s">
        <v>179</v>
      </c>
      <c r="G9" s="67" t="s">
        <v>180</v>
      </c>
      <c r="H9" s="67" t="s">
        <v>181</v>
      </c>
      <c r="I9" s="67" t="s">
        <v>182</v>
      </c>
      <c r="J9" s="67" t="s">
        <v>183</v>
      </c>
      <c r="K9" s="67" t="s">
        <v>184</v>
      </c>
      <c r="L9" s="67" t="s">
        <v>185</v>
      </c>
      <c r="M9" s="67" t="s">
        <v>186</v>
      </c>
      <c r="N9" s="67" t="s">
        <v>187</v>
      </c>
      <c r="O9" s="67" t="s">
        <v>188</v>
      </c>
      <c r="P9" s="67" t="s">
        <v>218</v>
      </c>
    </row>
    <row r="10" spans="1:16" s="6" customFormat="1" ht="39" customHeight="1">
      <c r="A10" s="192">
        <v>1</v>
      </c>
      <c r="B10" s="197" t="s">
        <v>219</v>
      </c>
      <c r="C10" s="197" t="s">
        <v>427</v>
      </c>
      <c r="D10" s="37" t="s">
        <v>17</v>
      </c>
      <c r="E10" s="192" t="s">
        <v>133</v>
      </c>
      <c r="F10" s="195" t="s">
        <v>220</v>
      </c>
      <c r="G10" s="37">
        <v>17.68</v>
      </c>
      <c r="H10" s="37">
        <v>0</v>
      </c>
      <c r="I10" s="37">
        <v>6</v>
      </c>
      <c r="J10" s="37">
        <v>2.62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f>I10+J10+K10+N10+O10</f>
        <v>8.620000000000001</v>
      </c>
    </row>
    <row r="11" spans="1:16" s="185" customFormat="1" ht="39" customHeight="1">
      <c r="A11" s="203">
        <v>2</v>
      </c>
      <c r="B11" s="202" t="s">
        <v>18</v>
      </c>
      <c r="C11" s="202" t="s">
        <v>427</v>
      </c>
      <c r="D11" s="240" t="s">
        <v>17</v>
      </c>
      <c r="E11" s="203" t="s">
        <v>6</v>
      </c>
      <c r="F11" s="200" t="s">
        <v>221</v>
      </c>
      <c r="G11" s="240">
        <v>929.99</v>
      </c>
      <c r="H11" s="240">
        <v>412.07</v>
      </c>
      <c r="I11" s="240">
        <v>75</v>
      </c>
      <c r="J11" s="240">
        <v>765.92</v>
      </c>
      <c r="K11" s="240">
        <v>416.53</v>
      </c>
      <c r="L11" s="240">
        <v>166</v>
      </c>
      <c r="M11" s="240">
        <v>41.54</v>
      </c>
      <c r="N11" s="240">
        <v>253.89</v>
      </c>
      <c r="O11" s="240">
        <v>45.37</v>
      </c>
      <c r="P11" s="240">
        <f t="shared" ref="P11:P72" si="0">I11+J11+K11+N11+O11</f>
        <v>1556.7099999999996</v>
      </c>
    </row>
    <row r="12" spans="1:16" s="6" customFormat="1" ht="39" customHeight="1">
      <c r="A12" s="192">
        <v>3</v>
      </c>
      <c r="B12" s="197" t="s">
        <v>308</v>
      </c>
      <c r="C12" s="197" t="s">
        <v>427</v>
      </c>
      <c r="D12" s="37" t="s">
        <v>21</v>
      </c>
      <c r="E12" s="192" t="s">
        <v>90</v>
      </c>
      <c r="F12" s="195">
        <v>181.08</v>
      </c>
      <c r="G12" s="37">
        <v>40</v>
      </c>
      <c r="H12" s="37">
        <v>1741</v>
      </c>
      <c r="I12" s="37">
        <v>4.62</v>
      </c>
      <c r="J12" s="37">
        <v>31.58</v>
      </c>
      <c r="K12" s="37">
        <v>2077.65</v>
      </c>
      <c r="L12" s="37">
        <v>38.5</v>
      </c>
      <c r="M12" s="37">
        <v>0</v>
      </c>
      <c r="N12" s="37">
        <v>0</v>
      </c>
      <c r="O12" s="37">
        <v>0</v>
      </c>
      <c r="P12" s="37">
        <f t="shared" si="0"/>
        <v>2113.85</v>
      </c>
    </row>
    <row r="13" spans="1:16" ht="39" customHeight="1">
      <c r="A13" s="192">
        <v>4</v>
      </c>
      <c r="B13" s="197" t="s">
        <v>22</v>
      </c>
      <c r="C13" s="197" t="s">
        <v>427</v>
      </c>
      <c r="D13" s="37" t="s">
        <v>24</v>
      </c>
      <c r="E13" s="192" t="s">
        <v>6</v>
      </c>
      <c r="F13" s="195" t="s">
        <v>222</v>
      </c>
      <c r="G13" s="37">
        <v>277</v>
      </c>
      <c r="H13" s="37">
        <v>0</v>
      </c>
      <c r="I13" s="37">
        <v>2.1</v>
      </c>
      <c r="J13" s="37">
        <v>0.14000000000000001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f t="shared" si="0"/>
        <v>2.2400000000000002</v>
      </c>
    </row>
    <row r="14" spans="1:16" ht="39" customHeight="1">
      <c r="A14" s="192">
        <v>5</v>
      </c>
      <c r="B14" s="197" t="s">
        <v>25</v>
      </c>
      <c r="C14" s="197" t="s">
        <v>427</v>
      </c>
      <c r="D14" s="37" t="s">
        <v>26</v>
      </c>
      <c r="E14" s="192" t="s">
        <v>6</v>
      </c>
      <c r="F14" s="195" t="s">
        <v>223</v>
      </c>
      <c r="G14" s="37">
        <v>258.14999999999998</v>
      </c>
      <c r="H14" s="37">
        <v>0</v>
      </c>
      <c r="I14" s="37">
        <v>10.029999999999999</v>
      </c>
      <c r="J14" s="37">
        <v>1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f t="shared" si="0"/>
        <v>11.03</v>
      </c>
    </row>
    <row r="15" spans="1:16" s="6" customFormat="1" ht="39" customHeight="1">
      <c r="A15" s="192">
        <v>6</v>
      </c>
      <c r="B15" s="197" t="s">
        <v>27</v>
      </c>
      <c r="C15" s="197" t="s">
        <v>427</v>
      </c>
      <c r="D15" s="37" t="s">
        <v>29</v>
      </c>
      <c r="E15" s="192" t="s">
        <v>6</v>
      </c>
      <c r="F15" s="195">
        <v>28.33</v>
      </c>
      <c r="G15" s="37">
        <v>246.9</v>
      </c>
      <c r="H15" s="37">
        <v>0</v>
      </c>
      <c r="I15" s="37">
        <v>3.77</v>
      </c>
      <c r="J15" s="37">
        <v>37.44</v>
      </c>
      <c r="K15" s="37">
        <v>68.67</v>
      </c>
      <c r="L15" s="37">
        <v>0</v>
      </c>
      <c r="M15" s="37">
        <v>0</v>
      </c>
      <c r="N15" s="37">
        <v>0</v>
      </c>
      <c r="O15" s="37">
        <v>0</v>
      </c>
      <c r="P15" s="37">
        <f t="shared" si="0"/>
        <v>109.88</v>
      </c>
    </row>
    <row r="16" spans="1:16" s="6" customFormat="1" ht="39" customHeight="1">
      <c r="A16" s="192">
        <v>7</v>
      </c>
      <c r="B16" s="197" t="s">
        <v>30</v>
      </c>
      <c r="C16" s="197" t="s">
        <v>427</v>
      </c>
      <c r="D16" s="37" t="s">
        <v>31</v>
      </c>
      <c r="E16" s="192" t="s">
        <v>6</v>
      </c>
      <c r="F16" s="195">
        <v>68.959999999999994</v>
      </c>
      <c r="G16" s="37">
        <v>1033.8</v>
      </c>
      <c r="H16" s="37">
        <v>0.1</v>
      </c>
      <c r="I16" s="37">
        <v>47.8</v>
      </c>
      <c r="J16" s="37">
        <v>39.74</v>
      </c>
      <c r="K16" s="37">
        <v>0.04</v>
      </c>
      <c r="L16" s="37">
        <v>0</v>
      </c>
      <c r="M16" s="37">
        <v>0</v>
      </c>
      <c r="N16" s="37">
        <v>0</v>
      </c>
      <c r="O16" s="37">
        <v>0</v>
      </c>
      <c r="P16" s="37">
        <f t="shared" si="0"/>
        <v>87.58</v>
      </c>
    </row>
    <row r="17" spans="1:16" s="6" customFormat="1" ht="39" customHeight="1">
      <c r="A17" s="192">
        <v>8</v>
      </c>
      <c r="B17" s="197" t="s">
        <v>32</v>
      </c>
      <c r="C17" s="197" t="s">
        <v>427</v>
      </c>
      <c r="D17" s="37" t="s">
        <v>34</v>
      </c>
      <c r="E17" s="192" t="s">
        <v>33</v>
      </c>
      <c r="F17" s="195" t="s">
        <v>224</v>
      </c>
      <c r="G17" s="37">
        <v>150</v>
      </c>
      <c r="H17" s="37">
        <v>39.78</v>
      </c>
      <c r="I17" s="37">
        <v>23.75</v>
      </c>
      <c r="J17" s="37">
        <v>75.875</v>
      </c>
      <c r="K17" s="37">
        <v>7.96</v>
      </c>
      <c r="L17" s="37">
        <v>0</v>
      </c>
      <c r="M17" s="37">
        <v>0</v>
      </c>
      <c r="N17" s="37">
        <v>0</v>
      </c>
      <c r="O17" s="37">
        <v>0</v>
      </c>
      <c r="P17" s="37">
        <f t="shared" si="0"/>
        <v>107.58499999999999</v>
      </c>
    </row>
    <row r="18" spans="1:16" ht="39" customHeight="1">
      <c r="A18" s="192">
        <v>9</v>
      </c>
      <c r="B18" s="197" t="s">
        <v>35</v>
      </c>
      <c r="C18" s="197" t="s">
        <v>427</v>
      </c>
      <c r="D18" s="37" t="s">
        <v>17</v>
      </c>
      <c r="E18" s="192" t="s">
        <v>37</v>
      </c>
      <c r="F18" s="195">
        <v>20</v>
      </c>
      <c r="G18" s="195"/>
      <c r="H18" s="195"/>
      <c r="I18" s="195"/>
      <c r="J18" s="195">
        <v>55</v>
      </c>
      <c r="K18" s="195"/>
      <c r="L18" s="195"/>
      <c r="M18" s="70">
        <v>2.6100000000000002E-2</v>
      </c>
      <c r="N18" s="195"/>
      <c r="O18" s="70">
        <v>43.004100000000001</v>
      </c>
      <c r="P18" s="37">
        <f t="shared" si="0"/>
        <v>98.004099999999994</v>
      </c>
    </row>
    <row r="19" spans="1:16" s="6" customFormat="1" ht="39" customHeight="1">
      <c r="A19" s="192">
        <v>10</v>
      </c>
      <c r="B19" s="197" t="s">
        <v>38</v>
      </c>
      <c r="C19" s="197" t="s">
        <v>427</v>
      </c>
      <c r="D19" s="37" t="s">
        <v>40</v>
      </c>
      <c r="E19" s="192" t="s">
        <v>39</v>
      </c>
      <c r="F19" s="195">
        <v>1074.54</v>
      </c>
      <c r="G19" s="37">
        <v>0</v>
      </c>
      <c r="H19" s="37">
        <v>1500</v>
      </c>
      <c r="I19" s="37">
        <v>1.74</v>
      </c>
      <c r="J19" s="37">
        <v>24.8</v>
      </c>
      <c r="K19" s="37">
        <v>224.12</v>
      </c>
      <c r="L19" s="37">
        <v>0</v>
      </c>
      <c r="M19" s="37">
        <v>513.1</v>
      </c>
      <c r="N19" s="37">
        <v>0</v>
      </c>
      <c r="O19" s="37">
        <v>4.1399999999999997</v>
      </c>
      <c r="P19" s="37">
        <f t="shared" si="0"/>
        <v>254.79999999999998</v>
      </c>
    </row>
    <row r="20" spans="1:16" s="6" customFormat="1" ht="39" customHeight="1">
      <c r="A20" s="192">
        <v>11</v>
      </c>
      <c r="B20" s="197" t="s">
        <v>41</v>
      </c>
      <c r="C20" s="197" t="s">
        <v>427</v>
      </c>
      <c r="D20" s="37" t="s">
        <v>43</v>
      </c>
      <c r="E20" s="192" t="s">
        <v>6</v>
      </c>
      <c r="F20" s="195" t="s">
        <v>190</v>
      </c>
      <c r="G20" s="37">
        <v>338</v>
      </c>
      <c r="H20" s="37">
        <v>836</v>
      </c>
      <c r="I20" s="37">
        <v>0</v>
      </c>
      <c r="J20" s="37">
        <v>390.12</v>
      </c>
      <c r="K20" s="37">
        <v>385.11</v>
      </c>
      <c r="L20" s="37">
        <v>0</v>
      </c>
      <c r="M20" s="37">
        <v>0</v>
      </c>
      <c r="N20" s="37">
        <v>0</v>
      </c>
      <c r="O20" s="37">
        <v>0</v>
      </c>
      <c r="P20" s="37">
        <f t="shared" si="0"/>
        <v>775.23</v>
      </c>
    </row>
    <row r="21" spans="1:16" s="6" customFormat="1" ht="39" customHeight="1">
      <c r="A21" s="192">
        <v>12</v>
      </c>
      <c r="B21" s="197" t="s">
        <v>44</v>
      </c>
      <c r="C21" s="197" t="s">
        <v>427</v>
      </c>
      <c r="D21" s="37" t="s">
        <v>45</v>
      </c>
      <c r="E21" s="192" t="s">
        <v>6</v>
      </c>
      <c r="F21" s="195" t="s">
        <v>225</v>
      </c>
      <c r="G21" s="37">
        <v>762</v>
      </c>
      <c r="H21" s="37">
        <v>1374.37</v>
      </c>
      <c r="I21" s="37">
        <v>79</v>
      </c>
      <c r="J21" s="37">
        <v>548.87</v>
      </c>
      <c r="K21" s="37">
        <v>822.15</v>
      </c>
      <c r="L21" s="37">
        <v>102.31</v>
      </c>
      <c r="M21" s="37">
        <v>188.54</v>
      </c>
      <c r="N21" s="37">
        <v>159.91</v>
      </c>
      <c r="O21" s="37">
        <v>41.08</v>
      </c>
      <c r="P21" s="37">
        <f t="shared" si="0"/>
        <v>1651.01</v>
      </c>
    </row>
    <row r="22" spans="1:16" s="6" customFormat="1" ht="39" customHeight="1">
      <c r="A22" s="192">
        <v>13</v>
      </c>
      <c r="B22" s="197" t="s">
        <v>48</v>
      </c>
      <c r="C22" s="197" t="s">
        <v>427</v>
      </c>
      <c r="D22" s="37" t="s">
        <v>47</v>
      </c>
      <c r="E22" s="192" t="s">
        <v>6</v>
      </c>
      <c r="F22" s="195">
        <v>60.7</v>
      </c>
      <c r="G22" s="37">
        <v>500</v>
      </c>
      <c r="H22" s="37">
        <v>5.6</v>
      </c>
      <c r="I22" s="37">
        <v>30</v>
      </c>
      <c r="J22" s="37">
        <v>210</v>
      </c>
      <c r="K22" s="37">
        <v>5.68</v>
      </c>
      <c r="L22" s="37">
        <v>0</v>
      </c>
      <c r="M22" s="37">
        <v>0</v>
      </c>
      <c r="N22" s="37">
        <v>235</v>
      </c>
      <c r="O22" s="37">
        <v>0</v>
      </c>
      <c r="P22" s="37">
        <f t="shared" si="0"/>
        <v>480.68</v>
      </c>
    </row>
    <row r="23" spans="1:16" s="185" customFormat="1" ht="39" customHeight="1">
      <c r="A23" s="203">
        <v>14</v>
      </c>
      <c r="B23" s="202" t="s">
        <v>388</v>
      </c>
      <c r="C23" s="202" t="s">
        <v>427</v>
      </c>
      <c r="D23" s="240" t="s">
        <v>50</v>
      </c>
      <c r="E23" s="203" t="s">
        <v>6</v>
      </c>
      <c r="F23" s="200" t="s">
        <v>192</v>
      </c>
      <c r="G23" s="240">
        <v>776.83</v>
      </c>
      <c r="H23" s="240">
        <v>747.65</v>
      </c>
      <c r="I23" s="240">
        <v>0</v>
      </c>
      <c r="J23" s="240">
        <v>272.02</v>
      </c>
      <c r="K23" s="240">
        <v>359.91</v>
      </c>
      <c r="L23" s="240">
        <v>174</v>
      </c>
      <c r="M23" s="240">
        <v>0</v>
      </c>
      <c r="N23" s="240">
        <v>444.72</v>
      </c>
      <c r="O23" s="240">
        <v>0.03</v>
      </c>
      <c r="P23" s="240">
        <f t="shared" si="0"/>
        <v>1076.68</v>
      </c>
    </row>
    <row r="24" spans="1:16" ht="39" customHeight="1">
      <c r="A24" s="192">
        <v>15</v>
      </c>
      <c r="B24" s="197" t="s">
        <v>51</v>
      </c>
      <c r="C24" s="197" t="s">
        <v>427</v>
      </c>
      <c r="D24" s="37" t="s">
        <v>53</v>
      </c>
      <c r="E24" s="192" t="s">
        <v>6</v>
      </c>
      <c r="F24" s="195">
        <v>15.96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f t="shared" si="0"/>
        <v>0</v>
      </c>
    </row>
    <row r="25" spans="1:16" ht="39" customHeight="1">
      <c r="A25" s="192">
        <v>16</v>
      </c>
      <c r="B25" s="197" t="s">
        <v>54</v>
      </c>
      <c r="C25" s="197" t="s">
        <v>427</v>
      </c>
      <c r="D25" s="37" t="s">
        <v>21</v>
      </c>
      <c r="E25" s="192" t="s">
        <v>6</v>
      </c>
      <c r="F25" s="195">
        <v>75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f t="shared" si="0"/>
        <v>0</v>
      </c>
    </row>
    <row r="26" spans="1:16" ht="39" customHeight="1">
      <c r="A26" s="192">
        <v>17</v>
      </c>
      <c r="B26" s="197" t="s">
        <v>56</v>
      </c>
      <c r="C26" s="197" t="s">
        <v>427</v>
      </c>
      <c r="D26" s="37" t="s">
        <v>21</v>
      </c>
      <c r="E26" s="192" t="s">
        <v>6</v>
      </c>
      <c r="F26" s="195">
        <v>14.15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f t="shared" si="0"/>
        <v>0</v>
      </c>
    </row>
    <row r="27" spans="1:16" s="6" customFormat="1" ht="39" customHeight="1">
      <c r="A27" s="192">
        <v>18</v>
      </c>
      <c r="B27" s="197" t="s">
        <v>58</v>
      </c>
      <c r="C27" s="197" t="s">
        <v>427</v>
      </c>
      <c r="D27" s="37" t="s">
        <v>60</v>
      </c>
      <c r="E27" s="192" t="s">
        <v>6</v>
      </c>
      <c r="F27" s="195" t="s">
        <v>226</v>
      </c>
      <c r="G27" s="37">
        <v>2500</v>
      </c>
      <c r="H27" s="37">
        <v>17.03</v>
      </c>
      <c r="I27" s="37">
        <v>10.1</v>
      </c>
      <c r="J27" s="37">
        <v>19.59</v>
      </c>
      <c r="K27" s="37">
        <v>1.76</v>
      </c>
      <c r="L27" s="37">
        <v>0</v>
      </c>
      <c r="M27" s="37">
        <v>3</v>
      </c>
      <c r="N27" s="37">
        <v>0</v>
      </c>
      <c r="O27" s="37">
        <v>1.43</v>
      </c>
      <c r="P27" s="37">
        <f t="shared" si="0"/>
        <v>32.880000000000003</v>
      </c>
    </row>
    <row r="28" spans="1:16" ht="39" customHeight="1">
      <c r="A28" s="192">
        <v>19</v>
      </c>
      <c r="B28" s="197" t="s">
        <v>61</v>
      </c>
      <c r="C28" s="197" t="s">
        <v>427</v>
      </c>
      <c r="D28" s="37" t="s">
        <v>63</v>
      </c>
      <c r="E28" s="192" t="s">
        <v>6</v>
      </c>
      <c r="F28" s="195" t="s">
        <v>223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f t="shared" si="0"/>
        <v>0</v>
      </c>
    </row>
    <row r="29" spans="1:16" ht="39" customHeight="1">
      <c r="A29" s="192">
        <v>20</v>
      </c>
      <c r="B29" s="197" t="s">
        <v>64</v>
      </c>
      <c r="C29" s="197" t="s">
        <v>427</v>
      </c>
      <c r="D29" s="37" t="s">
        <v>65</v>
      </c>
      <c r="E29" s="192" t="s">
        <v>6</v>
      </c>
      <c r="F29" s="195">
        <v>56</v>
      </c>
      <c r="G29" s="37">
        <v>500.57</v>
      </c>
      <c r="H29" s="37">
        <v>0</v>
      </c>
      <c r="I29" s="37">
        <v>50</v>
      </c>
      <c r="J29" s="37">
        <v>0</v>
      </c>
      <c r="K29" s="37">
        <v>0</v>
      </c>
      <c r="L29" s="37">
        <v>175</v>
      </c>
      <c r="M29" s="37">
        <v>0</v>
      </c>
      <c r="N29" s="37">
        <v>0</v>
      </c>
      <c r="O29" s="37">
        <v>0</v>
      </c>
      <c r="P29" s="37">
        <f t="shared" si="0"/>
        <v>50</v>
      </c>
    </row>
    <row r="30" spans="1:16" s="6" customFormat="1" ht="39" customHeight="1">
      <c r="A30" s="192">
        <v>21</v>
      </c>
      <c r="B30" s="197" t="s">
        <v>320</v>
      </c>
      <c r="C30" s="197" t="s">
        <v>427</v>
      </c>
      <c r="D30" s="37" t="s">
        <v>193</v>
      </c>
      <c r="E30" s="192" t="s">
        <v>6</v>
      </c>
      <c r="F30" s="195">
        <v>12</v>
      </c>
      <c r="G30" s="37">
        <v>200</v>
      </c>
      <c r="H30" s="37">
        <v>0.01</v>
      </c>
      <c r="I30" s="37">
        <v>30</v>
      </c>
      <c r="J30" s="37">
        <v>204.16</v>
      </c>
      <c r="K30" s="37">
        <v>59.18</v>
      </c>
      <c r="L30" s="37">
        <v>0</v>
      </c>
      <c r="M30" s="37">
        <v>0.01</v>
      </c>
      <c r="N30" s="37">
        <v>0</v>
      </c>
      <c r="O30" s="37">
        <v>0.01</v>
      </c>
      <c r="P30" s="37">
        <f t="shared" si="0"/>
        <v>293.34999999999997</v>
      </c>
    </row>
    <row r="31" spans="1:16" s="6" customFormat="1" ht="39" customHeight="1">
      <c r="A31" s="192">
        <v>22</v>
      </c>
      <c r="B31" s="197" t="s">
        <v>321</v>
      </c>
      <c r="C31" s="197" t="s">
        <v>427</v>
      </c>
      <c r="D31" s="37" t="s">
        <v>69</v>
      </c>
      <c r="E31" s="192" t="s">
        <v>6</v>
      </c>
      <c r="F31" s="195" t="s">
        <v>227</v>
      </c>
      <c r="G31" s="37">
        <v>100</v>
      </c>
      <c r="H31" s="37">
        <v>0</v>
      </c>
      <c r="I31" s="37">
        <v>1</v>
      </c>
      <c r="J31" s="37">
        <v>22.82</v>
      </c>
      <c r="K31" s="37">
        <v>6.96</v>
      </c>
      <c r="L31" s="37">
        <v>0</v>
      </c>
      <c r="M31" s="37">
        <v>0</v>
      </c>
      <c r="N31" s="37">
        <v>0</v>
      </c>
      <c r="O31" s="37">
        <v>0</v>
      </c>
      <c r="P31" s="37">
        <f t="shared" si="0"/>
        <v>30.78</v>
      </c>
    </row>
    <row r="32" spans="1:16" s="6" customFormat="1" ht="39" customHeight="1">
      <c r="A32" s="192">
        <v>23</v>
      </c>
      <c r="B32" s="197" t="s">
        <v>70</v>
      </c>
      <c r="C32" s="197" t="s">
        <v>427</v>
      </c>
      <c r="D32" s="37" t="s">
        <v>31</v>
      </c>
      <c r="E32" s="192" t="s">
        <v>6</v>
      </c>
      <c r="F32" s="195">
        <v>28.895</v>
      </c>
      <c r="G32" s="37">
        <v>1877.3</v>
      </c>
      <c r="H32" s="37">
        <v>78.290000000000006</v>
      </c>
      <c r="I32" s="37">
        <v>71.94</v>
      </c>
      <c r="J32" s="37">
        <v>153.35</v>
      </c>
      <c r="K32" s="37">
        <v>102.18</v>
      </c>
      <c r="L32" s="37">
        <v>0</v>
      </c>
      <c r="M32" s="37">
        <v>0</v>
      </c>
      <c r="N32" s="37">
        <v>0</v>
      </c>
      <c r="O32" s="37">
        <v>0</v>
      </c>
      <c r="P32" s="37">
        <f t="shared" si="0"/>
        <v>327.47000000000003</v>
      </c>
    </row>
    <row r="33" spans="1:16" s="6" customFormat="1" ht="39" customHeight="1">
      <c r="A33" s="192">
        <v>24</v>
      </c>
      <c r="B33" s="197" t="s">
        <v>72</v>
      </c>
      <c r="C33" s="197" t="s">
        <v>427</v>
      </c>
      <c r="D33" s="37" t="s">
        <v>73</v>
      </c>
      <c r="E33" s="192" t="s">
        <v>6</v>
      </c>
      <c r="F33" s="195">
        <v>16.29</v>
      </c>
      <c r="G33" s="37">
        <v>634.1</v>
      </c>
      <c r="H33" s="37">
        <v>593.99</v>
      </c>
      <c r="I33" s="37">
        <v>2.88</v>
      </c>
      <c r="J33" s="37">
        <v>861.74</v>
      </c>
      <c r="K33" s="37">
        <v>573.85</v>
      </c>
      <c r="L33" s="37">
        <v>0</v>
      </c>
      <c r="M33" s="37">
        <v>9.8699999999999992</v>
      </c>
      <c r="N33" s="37">
        <v>0</v>
      </c>
      <c r="O33" s="37">
        <v>4.74</v>
      </c>
      <c r="P33" s="37">
        <f t="shared" si="0"/>
        <v>1443.21</v>
      </c>
    </row>
    <row r="34" spans="1:16" s="6" customFormat="1" ht="39" customHeight="1">
      <c r="A34" s="192">
        <v>25</v>
      </c>
      <c r="B34" s="197" t="s">
        <v>74</v>
      </c>
      <c r="C34" s="197" t="s">
        <v>427</v>
      </c>
      <c r="D34" s="37" t="s">
        <v>29</v>
      </c>
      <c r="E34" s="192" t="s">
        <v>6</v>
      </c>
      <c r="F34" s="195">
        <v>14.5</v>
      </c>
      <c r="G34" s="37">
        <v>1050</v>
      </c>
      <c r="H34" s="37">
        <v>272.79000000000002</v>
      </c>
      <c r="I34" s="37">
        <v>18</v>
      </c>
      <c r="J34" s="37">
        <v>256.2</v>
      </c>
      <c r="K34" s="37">
        <v>68.22</v>
      </c>
      <c r="L34" s="37">
        <v>234</v>
      </c>
      <c r="M34" s="37">
        <v>3</v>
      </c>
      <c r="N34" s="37">
        <v>0</v>
      </c>
      <c r="O34" s="37">
        <v>2.88</v>
      </c>
      <c r="P34" s="37">
        <f t="shared" si="0"/>
        <v>345.29999999999995</v>
      </c>
    </row>
    <row r="35" spans="1:16" s="6" customFormat="1" ht="39" customHeight="1">
      <c r="A35" s="192">
        <v>26</v>
      </c>
      <c r="B35" s="197" t="s">
        <v>76</v>
      </c>
      <c r="C35" s="197" t="s">
        <v>427</v>
      </c>
      <c r="D35" s="37" t="s">
        <v>78</v>
      </c>
      <c r="E35" s="192" t="s">
        <v>6</v>
      </c>
      <c r="F35" s="195">
        <v>40.880000000000003</v>
      </c>
      <c r="G35" s="37">
        <v>784</v>
      </c>
      <c r="H35" s="37">
        <v>0</v>
      </c>
      <c r="I35" s="37">
        <v>40</v>
      </c>
      <c r="J35" s="37">
        <v>750.99</v>
      </c>
      <c r="K35" s="37">
        <v>0.53</v>
      </c>
      <c r="L35" s="37">
        <v>0</v>
      </c>
      <c r="M35" s="37">
        <v>0</v>
      </c>
      <c r="N35" s="37">
        <v>0</v>
      </c>
      <c r="O35" s="37">
        <v>0</v>
      </c>
      <c r="P35" s="37">
        <f t="shared" si="0"/>
        <v>791.52</v>
      </c>
    </row>
    <row r="36" spans="1:16" s="186" customFormat="1" ht="39" customHeight="1">
      <c r="A36" s="192">
        <v>27</v>
      </c>
      <c r="B36" s="197" t="s">
        <v>79</v>
      </c>
      <c r="C36" s="197" t="s">
        <v>427</v>
      </c>
      <c r="D36" s="37" t="s">
        <v>80</v>
      </c>
      <c r="E36" s="192" t="s">
        <v>6</v>
      </c>
      <c r="F36" s="241">
        <v>48.83</v>
      </c>
      <c r="G36" s="242">
        <v>129</v>
      </c>
      <c r="H36" s="242">
        <v>148</v>
      </c>
      <c r="I36" s="242">
        <v>13.96</v>
      </c>
      <c r="J36" s="242">
        <v>2943.1</v>
      </c>
      <c r="K36" s="241">
        <v>375.95</v>
      </c>
      <c r="L36" s="241">
        <v>0</v>
      </c>
      <c r="M36" s="241">
        <v>0</v>
      </c>
      <c r="N36" s="241">
        <v>0</v>
      </c>
      <c r="O36" s="241">
        <v>0</v>
      </c>
      <c r="P36" s="37">
        <f t="shared" si="0"/>
        <v>3333.0099999999998</v>
      </c>
    </row>
    <row r="37" spans="1:16" s="6" customFormat="1" ht="39" customHeight="1">
      <c r="A37" s="192">
        <v>28</v>
      </c>
      <c r="B37" s="197" t="s">
        <v>81</v>
      </c>
      <c r="C37" s="197" t="s">
        <v>427</v>
      </c>
      <c r="D37" s="37" t="s">
        <v>47</v>
      </c>
      <c r="E37" s="192" t="s">
        <v>6</v>
      </c>
      <c r="F37" s="195">
        <v>11.77</v>
      </c>
      <c r="G37" s="37">
        <v>515</v>
      </c>
      <c r="H37" s="37">
        <v>28.53</v>
      </c>
      <c r="I37" s="37">
        <v>129.54</v>
      </c>
      <c r="J37" s="37">
        <v>55.65</v>
      </c>
      <c r="K37" s="37">
        <v>18.28</v>
      </c>
      <c r="L37" s="37">
        <v>0</v>
      </c>
      <c r="M37" s="37">
        <v>0</v>
      </c>
      <c r="N37" s="37">
        <v>0</v>
      </c>
      <c r="O37" s="37">
        <v>0</v>
      </c>
      <c r="P37" s="37">
        <f t="shared" si="0"/>
        <v>203.47</v>
      </c>
    </row>
    <row r="38" spans="1:16" s="6" customFormat="1" ht="39" customHeight="1">
      <c r="A38" s="192">
        <v>29</v>
      </c>
      <c r="B38" s="197" t="s">
        <v>82</v>
      </c>
      <c r="C38" s="197" t="s">
        <v>427</v>
      </c>
      <c r="D38" s="37" t="s">
        <v>29</v>
      </c>
      <c r="E38" s="192" t="s">
        <v>6</v>
      </c>
      <c r="F38" s="195" t="s">
        <v>228</v>
      </c>
      <c r="G38" s="37">
        <v>1235.24</v>
      </c>
      <c r="H38" s="37">
        <v>840.62</v>
      </c>
      <c r="I38" s="37">
        <v>100</v>
      </c>
      <c r="J38" s="37">
        <v>1088.4100000000001</v>
      </c>
      <c r="K38" s="37">
        <v>841.9</v>
      </c>
      <c r="L38" s="37">
        <v>160</v>
      </c>
      <c r="M38" s="37">
        <v>10.92</v>
      </c>
      <c r="N38" s="37">
        <v>160</v>
      </c>
      <c r="O38" s="37">
        <v>10.92</v>
      </c>
      <c r="P38" s="37">
        <f t="shared" si="0"/>
        <v>2201.23</v>
      </c>
    </row>
    <row r="39" spans="1:16" ht="39" customHeight="1">
      <c r="A39" s="192">
        <v>30</v>
      </c>
      <c r="B39" s="197" t="s">
        <v>84</v>
      </c>
      <c r="C39" s="197" t="s">
        <v>427</v>
      </c>
      <c r="D39" s="37" t="s">
        <v>85</v>
      </c>
      <c r="E39" s="192" t="s">
        <v>6</v>
      </c>
      <c r="F39" s="195">
        <v>60.7</v>
      </c>
      <c r="G39" s="37">
        <v>960</v>
      </c>
      <c r="H39" s="37">
        <v>0</v>
      </c>
      <c r="I39" s="37">
        <v>51.72</v>
      </c>
      <c r="J39" s="37">
        <v>0</v>
      </c>
      <c r="K39" s="37">
        <v>0</v>
      </c>
      <c r="L39" s="37">
        <v>100</v>
      </c>
      <c r="M39" s="37">
        <v>0</v>
      </c>
      <c r="N39" s="37">
        <v>0</v>
      </c>
      <c r="O39" s="37">
        <v>0</v>
      </c>
      <c r="P39" s="37">
        <f t="shared" si="0"/>
        <v>51.72</v>
      </c>
    </row>
    <row r="40" spans="1:16" s="6" customFormat="1" ht="39" customHeight="1">
      <c r="A40" s="192">
        <v>31</v>
      </c>
      <c r="B40" s="197" t="s">
        <v>194</v>
      </c>
      <c r="C40" s="197" t="s">
        <v>427</v>
      </c>
      <c r="D40" s="37" t="s">
        <v>229</v>
      </c>
      <c r="E40" s="192" t="s">
        <v>6</v>
      </c>
      <c r="F40" s="195">
        <v>60.93</v>
      </c>
      <c r="G40" s="37">
        <v>1100</v>
      </c>
      <c r="H40" s="37">
        <v>562.58000000000004</v>
      </c>
      <c r="I40" s="37">
        <v>57.72</v>
      </c>
      <c r="J40" s="37">
        <v>918.51</v>
      </c>
      <c r="K40" s="37">
        <v>399.78</v>
      </c>
      <c r="L40" s="37">
        <v>0</v>
      </c>
      <c r="M40" s="37">
        <v>0</v>
      </c>
      <c r="N40" s="37">
        <v>0</v>
      </c>
      <c r="O40" s="37">
        <v>0</v>
      </c>
      <c r="P40" s="37">
        <f t="shared" si="0"/>
        <v>1376.01</v>
      </c>
    </row>
    <row r="41" spans="1:16" ht="39" customHeight="1">
      <c r="A41" s="192">
        <v>32</v>
      </c>
      <c r="B41" s="197" t="s">
        <v>88</v>
      </c>
      <c r="C41" s="197" t="s">
        <v>428</v>
      </c>
      <c r="D41" s="192" t="s">
        <v>91</v>
      </c>
      <c r="E41" s="192" t="s">
        <v>90</v>
      </c>
      <c r="F41" s="37">
        <v>132.643</v>
      </c>
      <c r="G41" s="37">
        <v>0</v>
      </c>
      <c r="H41" s="37">
        <v>0</v>
      </c>
      <c r="I41" s="37">
        <v>0</v>
      </c>
      <c r="J41" s="37">
        <v>111.43</v>
      </c>
      <c r="K41" s="37">
        <v>1006.53</v>
      </c>
      <c r="L41" s="37">
        <v>0</v>
      </c>
      <c r="M41" s="37">
        <v>0</v>
      </c>
      <c r="N41" s="37">
        <v>0</v>
      </c>
      <c r="O41" s="37">
        <v>0</v>
      </c>
      <c r="P41" s="37">
        <f t="shared" si="0"/>
        <v>1117.96</v>
      </c>
    </row>
    <row r="42" spans="1:16" s="6" customFormat="1" ht="39" customHeight="1">
      <c r="A42" s="192">
        <v>33</v>
      </c>
      <c r="B42" s="197" t="s">
        <v>92</v>
      </c>
      <c r="C42" s="197" t="s">
        <v>428</v>
      </c>
      <c r="D42" s="192" t="s">
        <v>95</v>
      </c>
      <c r="E42" s="192" t="s">
        <v>94</v>
      </c>
      <c r="F42" s="192">
        <v>126.9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71.39</v>
      </c>
      <c r="O42" s="37">
        <v>475.63</v>
      </c>
      <c r="P42" s="37">
        <f t="shared" si="0"/>
        <v>547.02</v>
      </c>
    </row>
    <row r="43" spans="1:16" ht="39" customHeight="1">
      <c r="A43" s="192">
        <v>34</v>
      </c>
      <c r="B43" s="197" t="s">
        <v>96</v>
      </c>
      <c r="C43" s="197" t="s">
        <v>428</v>
      </c>
      <c r="D43" s="192" t="s">
        <v>99</v>
      </c>
      <c r="E43" s="192" t="s">
        <v>98</v>
      </c>
      <c r="F43" s="192">
        <v>109.81</v>
      </c>
      <c r="G43" s="58">
        <v>200</v>
      </c>
      <c r="H43" s="58">
        <v>0</v>
      </c>
      <c r="I43" s="58">
        <v>1.85</v>
      </c>
      <c r="J43" s="58">
        <v>21.05</v>
      </c>
      <c r="K43" s="58">
        <v>0</v>
      </c>
      <c r="L43" s="58">
        <v>0</v>
      </c>
      <c r="M43" s="58">
        <v>1440</v>
      </c>
      <c r="N43" s="58">
        <v>0</v>
      </c>
      <c r="O43" s="58">
        <v>0</v>
      </c>
      <c r="P43" s="37">
        <f t="shared" si="0"/>
        <v>22.900000000000002</v>
      </c>
    </row>
    <row r="44" spans="1:16" s="16" customFormat="1" ht="39" customHeight="1">
      <c r="A44" s="192">
        <v>35</v>
      </c>
      <c r="B44" s="197" t="s">
        <v>304</v>
      </c>
      <c r="C44" s="197" t="s">
        <v>428</v>
      </c>
      <c r="D44" s="192" t="s">
        <v>102</v>
      </c>
      <c r="E44" s="192" t="s">
        <v>6</v>
      </c>
      <c r="F44" s="192">
        <v>16</v>
      </c>
      <c r="G44" s="37">
        <v>0</v>
      </c>
      <c r="H44" s="37">
        <v>22.09</v>
      </c>
      <c r="I44" s="37">
        <v>0</v>
      </c>
      <c r="J44" s="37">
        <v>0</v>
      </c>
      <c r="K44" s="37">
        <v>84.35</v>
      </c>
      <c r="L44" s="37">
        <v>0</v>
      </c>
      <c r="M44" s="37">
        <v>0</v>
      </c>
      <c r="N44" s="37">
        <v>0</v>
      </c>
      <c r="O44" s="37">
        <v>0</v>
      </c>
      <c r="P44" s="37">
        <f t="shared" si="0"/>
        <v>84.35</v>
      </c>
    </row>
    <row r="45" spans="1:16" ht="39" customHeight="1">
      <c r="A45" s="192">
        <v>36</v>
      </c>
      <c r="B45" s="197" t="s">
        <v>103</v>
      </c>
      <c r="C45" s="197" t="s">
        <v>428</v>
      </c>
      <c r="D45" s="192" t="s">
        <v>105</v>
      </c>
      <c r="E45" s="192" t="s">
        <v>90</v>
      </c>
      <c r="F45" s="192">
        <v>100.28</v>
      </c>
      <c r="G45" s="37">
        <v>76</v>
      </c>
      <c r="H45" s="37">
        <v>700</v>
      </c>
      <c r="I45" s="37">
        <v>17.72</v>
      </c>
      <c r="J45" s="37">
        <v>95.52</v>
      </c>
      <c r="K45" s="37">
        <v>777.24</v>
      </c>
      <c r="L45" s="37">
        <v>0</v>
      </c>
      <c r="M45" s="37">
        <v>0</v>
      </c>
      <c r="N45" s="37">
        <v>0</v>
      </c>
      <c r="O45" s="37">
        <v>0</v>
      </c>
      <c r="P45" s="37">
        <f t="shared" si="0"/>
        <v>890.48</v>
      </c>
    </row>
    <row r="46" spans="1:16" s="6" customFormat="1" ht="39" customHeight="1">
      <c r="A46" s="192">
        <v>37</v>
      </c>
      <c r="B46" s="197" t="s">
        <v>108</v>
      </c>
      <c r="C46" s="197" t="s">
        <v>428</v>
      </c>
      <c r="D46" s="192" t="s">
        <v>47</v>
      </c>
      <c r="E46" s="192" t="s">
        <v>124</v>
      </c>
      <c r="F46" s="192" t="s">
        <v>319</v>
      </c>
      <c r="G46" s="37">
        <v>154.19999999999999</v>
      </c>
      <c r="H46" s="243">
        <v>197</v>
      </c>
      <c r="I46" s="244">
        <v>0</v>
      </c>
      <c r="J46" s="243">
        <v>49.9</v>
      </c>
      <c r="K46" s="37">
        <v>102.8</v>
      </c>
      <c r="L46" s="243">
        <v>96.9</v>
      </c>
      <c r="M46" s="243">
        <v>232.9</v>
      </c>
      <c r="N46" s="243">
        <v>234.9</v>
      </c>
      <c r="O46" s="243">
        <v>454.8</v>
      </c>
      <c r="P46" s="37">
        <f t="shared" si="0"/>
        <v>842.40000000000009</v>
      </c>
    </row>
    <row r="47" spans="1:16" s="16" customFormat="1" ht="39" customHeight="1">
      <c r="A47" s="192">
        <v>38</v>
      </c>
      <c r="B47" s="197" t="s">
        <v>305</v>
      </c>
      <c r="C47" s="197" t="s">
        <v>428</v>
      </c>
      <c r="D47" s="192" t="s">
        <v>111</v>
      </c>
      <c r="E47" s="192" t="s">
        <v>6</v>
      </c>
      <c r="F47" s="192">
        <v>36</v>
      </c>
      <c r="G47" s="197">
        <v>0</v>
      </c>
      <c r="H47" s="37">
        <v>66.62</v>
      </c>
      <c r="I47" s="37">
        <v>0</v>
      </c>
      <c r="J47" s="37">
        <v>0</v>
      </c>
      <c r="K47" s="37">
        <v>74.03</v>
      </c>
      <c r="L47" s="37">
        <v>0</v>
      </c>
      <c r="M47" s="37">
        <v>1.35</v>
      </c>
      <c r="N47" s="37">
        <v>0</v>
      </c>
      <c r="O47" s="37">
        <v>1.39</v>
      </c>
      <c r="P47" s="37">
        <f t="shared" si="0"/>
        <v>75.42</v>
      </c>
    </row>
    <row r="48" spans="1:16" s="16" customFormat="1" ht="39" customHeight="1">
      <c r="A48" s="192">
        <v>39</v>
      </c>
      <c r="B48" s="197" t="s">
        <v>113</v>
      </c>
      <c r="C48" s="197" t="s">
        <v>428</v>
      </c>
      <c r="D48" s="192" t="s">
        <v>197</v>
      </c>
      <c r="E48" s="192" t="s">
        <v>112</v>
      </c>
      <c r="F48" s="192">
        <v>1035.6687999999999</v>
      </c>
      <c r="G48" s="58">
        <v>3683</v>
      </c>
      <c r="H48" s="58">
        <v>0</v>
      </c>
      <c r="I48" s="58">
        <v>997.59</v>
      </c>
      <c r="J48" s="58">
        <v>181.01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37">
        <f t="shared" si="0"/>
        <v>1178.5999999999999</v>
      </c>
    </row>
    <row r="49" spans="1:16" s="6" customFormat="1" ht="39" customHeight="1">
      <c r="A49" s="192">
        <v>40</v>
      </c>
      <c r="B49" s="197" t="s">
        <v>115</v>
      </c>
      <c r="C49" s="197" t="s">
        <v>428</v>
      </c>
      <c r="D49" s="45" t="s">
        <v>117</v>
      </c>
      <c r="E49" s="192" t="s">
        <v>90</v>
      </c>
      <c r="F49" s="192">
        <v>247.39</v>
      </c>
      <c r="G49" s="37">
        <v>70</v>
      </c>
      <c r="H49" s="37">
        <v>2546</v>
      </c>
      <c r="I49" s="37">
        <v>25.69</v>
      </c>
      <c r="J49" s="37">
        <v>28.164999999999999</v>
      </c>
      <c r="K49" s="37">
        <v>3332</v>
      </c>
      <c r="L49" s="37">
        <v>0</v>
      </c>
      <c r="M49" s="37">
        <v>323.85000000000002</v>
      </c>
      <c r="N49" s="37">
        <v>0</v>
      </c>
      <c r="O49" s="37">
        <v>505</v>
      </c>
      <c r="P49" s="37">
        <v>3828</v>
      </c>
    </row>
    <row r="50" spans="1:16" s="6" customFormat="1" ht="39" customHeight="1">
      <c r="A50" s="192">
        <v>41</v>
      </c>
      <c r="B50" s="197" t="s">
        <v>118</v>
      </c>
      <c r="C50" s="197" t="s">
        <v>428</v>
      </c>
      <c r="D50" s="45" t="s">
        <v>31</v>
      </c>
      <c r="E50" s="192" t="s">
        <v>6</v>
      </c>
      <c r="F50" s="192">
        <v>20</v>
      </c>
      <c r="G50" s="19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0"/>
        <v>0</v>
      </c>
    </row>
    <row r="51" spans="1:16" s="6" customFormat="1" ht="39" customHeight="1">
      <c r="A51" s="192">
        <v>42</v>
      </c>
      <c r="B51" s="40" t="s">
        <v>119</v>
      </c>
      <c r="C51" s="197" t="s">
        <v>428</v>
      </c>
      <c r="D51" s="192" t="s">
        <v>60</v>
      </c>
      <c r="E51" s="192" t="s">
        <v>112</v>
      </c>
      <c r="F51" s="192">
        <v>1537</v>
      </c>
      <c r="G51" s="245">
        <v>1129.5</v>
      </c>
      <c r="H51" s="246">
        <v>449.85</v>
      </c>
      <c r="I51" s="246">
        <v>465.93</v>
      </c>
      <c r="J51" s="245">
        <v>539.48</v>
      </c>
      <c r="K51" s="245">
        <v>340.4</v>
      </c>
      <c r="L51" s="245">
        <v>0</v>
      </c>
      <c r="M51" s="245">
        <v>345.44</v>
      </c>
      <c r="N51" s="245">
        <v>0</v>
      </c>
      <c r="O51" s="245">
        <v>392.58</v>
      </c>
      <c r="P51" s="37">
        <f t="shared" si="0"/>
        <v>1738.3899999999999</v>
      </c>
    </row>
    <row r="52" spans="1:16" s="6" customFormat="1" ht="39" customHeight="1">
      <c r="A52" s="192">
        <v>43</v>
      </c>
      <c r="B52" s="197" t="s">
        <v>122</v>
      </c>
      <c r="C52" s="197" t="s">
        <v>428</v>
      </c>
      <c r="D52" s="192" t="s">
        <v>125</v>
      </c>
      <c r="E52" s="192" t="s">
        <v>124</v>
      </c>
      <c r="F52" s="192">
        <v>229.29</v>
      </c>
      <c r="G52" s="247">
        <v>132.34</v>
      </c>
      <c r="H52" s="247">
        <v>501.6</v>
      </c>
      <c r="I52" s="247">
        <v>0</v>
      </c>
      <c r="J52" s="247">
        <v>28.16</v>
      </c>
      <c r="K52" s="37">
        <v>0</v>
      </c>
      <c r="L52" s="37">
        <v>33.97</v>
      </c>
      <c r="M52" s="37">
        <v>31.19</v>
      </c>
      <c r="N52" s="37">
        <v>23.92</v>
      </c>
      <c r="O52" s="37">
        <v>25.46</v>
      </c>
      <c r="P52" s="37">
        <f t="shared" si="0"/>
        <v>77.539999999999992</v>
      </c>
    </row>
    <row r="53" spans="1:16" s="16" customFormat="1" ht="39" customHeight="1">
      <c r="A53" s="192">
        <v>44</v>
      </c>
      <c r="B53" s="197" t="s">
        <v>126</v>
      </c>
      <c r="C53" s="197" t="s">
        <v>428</v>
      </c>
      <c r="D53" s="192" t="s">
        <v>128</v>
      </c>
      <c r="E53" s="192" t="s">
        <v>127</v>
      </c>
      <c r="F53" s="192">
        <v>101.12</v>
      </c>
      <c r="G53" s="197">
        <v>0</v>
      </c>
      <c r="H53" s="197">
        <v>282</v>
      </c>
      <c r="I53" s="197">
        <v>30</v>
      </c>
      <c r="J53" s="197">
        <v>0.52</v>
      </c>
      <c r="K53" s="197">
        <v>411</v>
      </c>
      <c r="L53" s="197">
        <v>0</v>
      </c>
      <c r="M53" s="197">
        <v>97</v>
      </c>
      <c r="N53" s="197">
        <v>0</v>
      </c>
      <c r="O53" s="197">
        <v>0</v>
      </c>
      <c r="P53" s="37">
        <f t="shared" si="0"/>
        <v>441.52</v>
      </c>
    </row>
    <row r="54" spans="1:16" s="6" customFormat="1" ht="39" customHeight="1">
      <c r="A54" s="192">
        <v>45</v>
      </c>
      <c r="B54" s="197" t="s">
        <v>301</v>
      </c>
      <c r="C54" s="197" t="s">
        <v>427</v>
      </c>
      <c r="D54" s="197" t="s">
        <v>131</v>
      </c>
      <c r="E54" s="192" t="s">
        <v>130</v>
      </c>
      <c r="F54" s="192">
        <v>101.17</v>
      </c>
      <c r="G54" s="37">
        <v>0</v>
      </c>
      <c r="H54" s="197">
        <v>52.16</v>
      </c>
      <c r="I54" s="197">
        <v>0</v>
      </c>
      <c r="J54" s="197">
        <v>0</v>
      </c>
      <c r="K54" s="197">
        <v>59.36</v>
      </c>
      <c r="L54" s="37">
        <v>0</v>
      </c>
      <c r="M54" s="37">
        <v>0</v>
      </c>
      <c r="N54" s="37">
        <v>0</v>
      </c>
      <c r="O54" s="37">
        <v>0</v>
      </c>
      <c r="P54" s="37">
        <f t="shared" si="0"/>
        <v>59.36</v>
      </c>
    </row>
    <row r="55" spans="1:16" s="6" customFormat="1" ht="39" customHeight="1">
      <c r="A55" s="192">
        <v>46</v>
      </c>
      <c r="B55" s="197" t="s">
        <v>395</v>
      </c>
      <c r="C55" s="197" t="s">
        <v>427</v>
      </c>
      <c r="D55" s="192" t="s">
        <v>290</v>
      </c>
      <c r="E55" s="192" t="s">
        <v>90</v>
      </c>
      <c r="F55" s="192">
        <v>100.37</v>
      </c>
      <c r="G55" s="197">
        <v>234</v>
      </c>
      <c r="H55" s="197">
        <v>720</v>
      </c>
      <c r="I55" s="37">
        <v>33.86</v>
      </c>
      <c r="J55" s="248">
        <v>154.41</v>
      </c>
      <c r="K55" s="197">
        <v>391.77</v>
      </c>
      <c r="L55" s="197">
        <v>0</v>
      </c>
      <c r="M55" s="197">
        <v>0</v>
      </c>
      <c r="N55" s="197">
        <v>0</v>
      </c>
      <c r="O55" s="197">
        <v>0</v>
      </c>
      <c r="P55" s="37">
        <f t="shared" si="0"/>
        <v>580.04</v>
      </c>
    </row>
    <row r="56" spans="1:16" s="6" customFormat="1" ht="39" customHeight="1">
      <c r="A56" s="192">
        <v>47</v>
      </c>
      <c r="B56" s="197" t="s">
        <v>139</v>
      </c>
      <c r="C56" s="197" t="s">
        <v>428</v>
      </c>
      <c r="D56" s="192" t="s">
        <v>141</v>
      </c>
      <c r="E56" s="192" t="s">
        <v>140</v>
      </c>
      <c r="F56" s="192">
        <v>101.37</v>
      </c>
      <c r="G56" s="197">
        <v>0</v>
      </c>
      <c r="H56" s="197">
        <v>0</v>
      </c>
      <c r="I56" s="37">
        <v>12.82</v>
      </c>
      <c r="J56" s="248">
        <v>4.05</v>
      </c>
      <c r="K56" s="197">
        <v>20.13</v>
      </c>
      <c r="L56" s="197">
        <v>0</v>
      </c>
      <c r="M56" s="197">
        <v>0</v>
      </c>
      <c r="N56" s="197">
        <v>0</v>
      </c>
      <c r="O56" s="197">
        <v>0</v>
      </c>
      <c r="P56" s="37">
        <f t="shared" si="0"/>
        <v>37</v>
      </c>
    </row>
    <row r="57" spans="1:16" s="6" customFormat="1" ht="39" customHeight="1">
      <c r="A57" s="192">
        <v>48</v>
      </c>
      <c r="B57" s="197" t="s">
        <v>142</v>
      </c>
      <c r="C57" s="197" t="s">
        <v>428</v>
      </c>
      <c r="D57" s="37" t="s">
        <v>230</v>
      </c>
      <c r="E57" s="195" t="s">
        <v>144</v>
      </c>
      <c r="F57" s="192" t="s">
        <v>262</v>
      </c>
      <c r="G57" s="197">
        <v>600</v>
      </c>
      <c r="H57" s="197">
        <v>3573</v>
      </c>
      <c r="I57" s="197">
        <v>9.07</v>
      </c>
      <c r="J57" s="197">
        <v>120.5</v>
      </c>
      <c r="K57" s="249">
        <v>4370.1000000000004</v>
      </c>
      <c r="L57" s="197">
        <v>200</v>
      </c>
      <c r="M57" s="197">
        <v>235</v>
      </c>
      <c r="N57" s="197">
        <v>100</v>
      </c>
      <c r="O57" s="244">
        <v>295.08999999999997</v>
      </c>
      <c r="P57" s="37">
        <f t="shared" si="0"/>
        <v>4894.76</v>
      </c>
    </row>
    <row r="58" spans="1:16" s="6" customFormat="1" ht="39" customHeight="1">
      <c r="A58" s="192">
        <v>49</v>
      </c>
      <c r="B58" s="48" t="s">
        <v>200</v>
      </c>
      <c r="C58" s="197" t="s">
        <v>428</v>
      </c>
      <c r="D58" s="48" t="s">
        <v>150</v>
      </c>
      <c r="E58" s="49" t="s">
        <v>149</v>
      </c>
      <c r="F58" s="192">
        <v>106.46</v>
      </c>
      <c r="G58" s="37">
        <v>2323.08</v>
      </c>
      <c r="H58" s="37">
        <v>379.89</v>
      </c>
      <c r="I58" s="37">
        <v>0</v>
      </c>
      <c r="J58" s="37">
        <v>0</v>
      </c>
      <c r="K58" s="37">
        <v>387.96</v>
      </c>
      <c r="L58" s="37">
        <v>0</v>
      </c>
      <c r="M58" s="37">
        <v>0</v>
      </c>
      <c r="N58" s="37">
        <v>0</v>
      </c>
      <c r="O58" s="37">
        <v>0</v>
      </c>
      <c r="P58" s="37">
        <f t="shared" si="0"/>
        <v>387.96</v>
      </c>
    </row>
    <row r="59" spans="1:16" s="6" customFormat="1" ht="39" customHeight="1">
      <c r="A59" s="192">
        <v>50</v>
      </c>
      <c r="B59" s="47" t="s">
        <v>327</v>
      </c>
      <c r="C59" s="47" t="s">
        <v>427</v>
      </c>
      <c r="D59" s="48" t="s">
        <v>153</v>
      </c>
      <c r="E59" s="49" t="s">
        <v>152</v>
      </c>
      <c r="F59" s="192">
        <v>229.8</v>
      </c>
      <c r="G59" s="37">
        <v>452.7</v>
      </c>
      <c r="H59" s="37">
        <v>114</v>
      </c>
      <c r="I59" s="37">
        <v>314.39999999999998</v>
      </c>
      <c r="J59" s="37">
        <v>0</v>
      </c>
      <c r="K59" s="37">
        <v>85.66</v>
      </c>
      <c r="L59" s="37">
        <v>38.5</v>
      </c>
      <c r="M59" s="37">
        <v>4.2</v>
      </c>
      <c r="N59" s="37">
        <v>96.75</v>
      </c>
      <c r="O59" s="37">
        <v>5.12</v>
      </c>
      <c r="P59" s="37">
        <f t="shared" si="0"/>
        <v>501.92999999999995</v>
      </c>
    </row>
    <row r="60" spans="1:16" s="6" customFormat="1" ht="39" customHeight="1">
      <c r="A60" s="192">
        <v>51</v>
      </c>
      <c r="B60" s="48" t="s">
        <v>201</v>
      </c>
      <c r="C60" s="48" t="s">
        <v>427</v>
      </c>
      <c r="D60" s="48" t="s">
        <v>153</v>
      </c>
      <c r="E60" s="49" t="s">
        <v>133</v>
      </c>
      <c r="F60" s="192">
        <v>20.440000000000001</v>
      </c>
      <c r="G60" s="37">
        <v>0</v>
      </c>
      <c r="H60" s="37">
        <v>55</v>
      </c>
      <c r="I60" s="37">
        <v>0</v>
      </c>
      <c r="J60" s="37">
        <v>0</v>
      </c>
      <c r="K60" s="37">
        <v>0</v>
      </c>
      <c r="L60" s="37">
        <v>0</v>
      </c>
      <c r="M60" s="37">
        <v>55</v>
      </c>
      <c r="N60" s="37">
        <v>0</v>
      </c>
      <c r="O60" s="37">
        <v>43.1</v>
      </c>
      <c r="P60" s="37">
        <f t="shared" si="0"/>
        <v>43.1</v>
      </c>
    </row>
    <row r="61" spans="1:16" s="6" customFormat="1" ht="39" customHeight="1">
      <c r="A61" s="192">
        <v>52</v>
      </c>
      <c r="B61" s="197" t="s">
        <v>155</v>
      </c>
      <c r="C61" s="197" t="s">
        <v>428</v>
      </c>
      <c r="D61" s="197" t="s">
        <v>157</v>
      </c>
      <c r="E61" s="49" t="s">
        <v>112</v>
      </c>
      <c r="F61" s="192" t="s">
        <v>316</v>
      </c>
      <c r="G61" s="37">
        <v>500</v>
      </c>
      <c r="H61" s="37">
        <v>0</v>
      </c>
      <c r="I61" s="37">
        <v>30.33</v>
      </c>
      <c r="J61" s="37">
        <v>123.09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f t="shared" si="0"/>
        <v>153.42000000000002</v>
      </c>
    </row>
    <row r="62" spans="1:16" s="6" customFormat="1" ht="39" customHeight="1">
      <c r="A62" s="192">
        <v>53</v>
      </c>
      <c r="B62" s="197" t="s">
        <v>158</v>
      </c>
      <c r="C62" s="197" t="s">
        <v>427</v>
      </c>
      <c r="D62" s="197" t="s">
        <v>160</v>
      </c>
      <c r="E62" s="192" t="s">
        <v>133</v>
      </c>
      <c r="F62" s="195" t="s">
        <v>317</v>
      </c>
      <c r="G62" s="37">
        <v>514.28</v>
      </c>
      <c r="H62" s="37">
        <v>506.44</v>
      </c>
      <c r="I62" s="37">
        <v>0</v>
      </c>
      <c r="J62" s="197">
        <v>170.17</v>
      </c>
      <c r="K62" s="37">
        <v>157.88999999999999</v>
      </c>
      <c r="L62" s="37">
        <v>0</v>
      </c>
      <c r="M62" s="37">
        <v>0</v>
      </c>
      <c r="N62" s="37">
        <v>0</v>
      </c>
      <c r="O62" s="37">
        <v>0</v>
      </c>
      <c r="P62" s="37">
        <f t="shared" si="0"/>
        <v>328.05999999999995</v>
      </c>
    </row>
    <row r="63" spans="1:16" s="16" customFormat="1" ht="39" customHeight="1">
      <c r="A63" s="192">
        <v>54</v>
      </c>
      <c r="B63" s="197" t="s">
        <v>161</v>
      </c>
      <c r="C63" s="197" t="s">
        <v>428</v>
      </c>
      <c r="D63" s="37" t="s">
        <v>163</v>
      </c>
      <c r="E63" s="195" t="s">
        <v>133</v>
      </c>
      <c r="F63" s="195">
        <v>10.53</v>
      </c>
      <c r="G63" s="37">
        <v>135</v>
      </c>
      <c r="H63" s="37">
        <v>0</v>
      </c>
      <c r="I63" s="37">
        <v>0.87</v>
      </c>
      <c r="J63" s="197">
        <v>0.66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f t="shared" si="0"/>
        <v>1.53</v>
      </c>
    </row>
    <row r="64" spans="1:16" s="6" customFormat="1" ht="39" customHeight="1">
      <c r="A64" s="192">
        <v>55</v>
      </c>
      <c r="B64" s="47" t="s">
        <v>268</v>
      </c>
      <c r="C64" s="197" t="s">
        <v>428</v>
      </c>
      <c r="D64" s="47" t="s">
        <v>267</v>
      </c>
      <c r="E64" s="49" t="s">
        <v>6</v>
      </c>
      <c r="F64" s="37">
        <v>2.0230000000000001</v>
      </c>
      <c r="G64" s="37">
        <v>36</v>
      </c>
      <c r="H64" s="37">
        <v>32.119999999999997</v>
      </c>
      <c r="I64" s="37"/>
      <c r="J64" s="37"/>
      <c r="K64" s="37">
        <v>30.37</v>
      </c>
      <c r="L64" s="37">
        <v>0</v>
      </c>
      <c r="M64" s="37">
        <v>0</v>
      </c>
      <c r="N64" s="37">
        <v>0</v>
      </c>
      <c r="O64" s="37">
        <v>0</v>
      </c>
      <c r="P64" s="37">
        <f t="shared" si="0"/>
        <v>30.37</v>
      </c>
    </row>
    <row r="65" spans="1:16" s="6" customFormat="1" ht="39" customHeight="1">
      <c r="A65" s="192">
        <v>56</v>
      </c>
      <c r="B65" s="47" t="s">
        <v>258</v>
      </c>
      <c r="C65" s="197" t="s">
        <v>428</v>
      </c>
      <c r="D65" s="47" t="s">
        <v>259</v>
      </c>
      <c r="E65" s="49" t="s">
        <v>6</v>
      </c>
      <c r="F65" s="37">
        <v>75</v>
      </c>
      <c r="G65" s="37">
        <v>705</v>
      </c>
      <c r="H65" s="37">
        <v>450</v>
      </c>
      <c r="I65" s="37">
        <v>40.229999999999997</v>
      </c>
      <c r="J65" s="37">
        <v>960.36</v>
      </c>
      <c r="K65" s="37">
        <v>46.88</v>
      </c>
      <c r="L65" s="37">
        <v>0</v>
      </c>
      <c r="M65" s="37">
        <v>0</v>
      </c>
      <c r="N65" s="37">
        <v>0</v>
      </c>
      <c r="O65" s="37">
        <v>0</v>
      </c>
      <c r="P65" s="37">
        <f t="shared" si="0"/>
        <v>1047.47</v>
      </c>
    </row>
    <row r="66" spans="1:16" s="6" customFormat="1" ht="39" customHeight="1">
      <c r="A66" s="192">
        <v>57</v>
      </c>
      <c r="B66" s="46" t="s">
        <v>255</v>
      </c>
      <c r="C66" s="197" t="s">
        <v>430</v>
      </c>
      <c r="D66" s="46" t="s">
        <v>257</v>
      </c>
      <c r="E66" s="197" t="s">
        <v>39</v>
      </c>
      <c r="F66" s="37">
        <v>101.282</v>
      </c>
      <c r="G66" s="37">
        <v>3000</v>
      </c>
      <c r="H66" s="37">
        <v>885.3</v>
      </c>
      <c r="I66" s="37">
        <v>3.22</v>
      </c>
      <c r="J66" s="37">
        <v>174.79</v>
      </c>
      <c r="K66" s="37">
        <v>897.81</v>
      </c>
      <c r="L66" s="37">
        <v>0</v>
      </c>
      <c r="M66" s="37">
        <v>0</v>
      </c>
      <c r="N66" s="37">
        <v>0</v>
      </c>
      <c r="O66" s="37">
        <v>0</v>
      </c>
      <c r="P66" s="37">
        <f t="shared" si="0"/>
        <v>1075.82</v>
      </c>
    </row>
    <row r="67" spans="1:16" ht="39" customHeight="1">
      <c r="A67" s="250">
        <v>58</v>
      </c>
      <c r="B67" s="252" t="s">
        <v>106</v>
      </c>
      <c r="C67" s="252" t="s">
        <v>428</v>
      </c>
      <c r="D67" s="250" t="s">
        <v>40</v>
      </c>
      <c r="E67" s="250" t="s">
        <v>6</v>
      </c>
      <c r="F67" s="250">
        <v>10</v>
      </c>
      <c r="G67" s="258">
        <v>450.11</v>
      </c>
      <c r="H67" s="258">
        <v>0.193</v>
      </c>
      <c r="I67" s="252">
        <v>15.11</v>
      </c>
      <c r="J67" s="258">
        <v>59.89</v>
      </c>
      <c r="K67" s="258">
        <v>4.5599999999999996</v>
      </c>
      <c r="L67" s="37">
        <v>0</v>
      </c>
      <c r="M67" s="37">
        <v>0.25</v>
      </c>
      <c r="N67" s="37">
        <v>0</v>
      </c>
      <c r="O67" s="37">
        <v>0.25</v>
      </c>
      <c r="P67" s="37">
        <f t="shared" si="0"/>
        <v>79.81</v>
      </c>
    </row>
    <row r="68" spans="1:16" s="185" customFormat="1" ht="39" customHeight="1">
      <c r="A68" s="203">
        <v>59</v>
      </c>
      <c r="B68" s="202" t="s">
        <v>134</v>
      </c>
      <c r="C68" s="202" t="s">
        <v>428</v>
      </c>
      <c r="D68" s="203" t="s">
        <v>136</v>
      </c>
      <c r="E68" s="203" t="s">
        <v>112</v>
      </c>
      <c r="F68" s="203">
        <v>1032.27</v>
      </c>
      <c r="G68" s="240">
        <v>0</v>
      </c>
      <c r="H68" s="240">
        <v>280</v>
      </c>
      <c r="I68" s="240">
        <v>0</v>
      </c>
      <c r="J68" s="240">
        <v>0</v>
      </c>
      <c r="K68" s="240">
        <v>233.88</v>
      </c>
      <c r="L68" s="240">
        <v>0</v>
      </c>
      <c r="M68" s="240">
        <v>600</v>
      </c>
      <c r="N68" s="240">
        <v>0</v>
      </c>
      <c r="O68" s="240">
        <v>451.55900000000003</v>
      </c>
      <c r="P68" s="240">
        <f t="shared" si="0"/>
        <v>685.43900000000008</v>
      </c>
    </row>
    <row r="69" spans="1:16" s="6" customFormat="1" ht="39" customHeight="1">
      <c r="A69" s="192">
        <v>60</v>
      </c>
      <c r="B69" s="197" t="s">
        <v>291</v>
      </c>
      <c r="C69" s="197" t="s">
        <v>428</v>
      </c>
      <c r="D69" s="192" t="s">
        <v>293</v>
      </c>
      <c r="E69" s="192" t="s">
        <v>112</v>
      </c>
      <c r="F69" s="192">
        <v>2206.0300000000002</v>
      </c>
      <c r="G69" s="37">
        <v>0</v>
      </c>
      <c r="H69" s="37">
        <v>329.49</v>
      </c>
      <c r="I69" s="37">
        <v>15.38</v>
      </c>
      <c r="J69" s="37">
        <v>5.74</v>
      </c>
      <c r="K69" s="37">
        <v>1788.01</v>
      </c>
      <c r="L69" s="37">
        <v>0</v>
      </c>
      <c r="M69" s="37">
        <v>7.73</v>
      </c>
      <c r="N69" s="37">
        <v>0</v>
      </c>
      <c r="O69" s="37">
        <v>343</v>
      </c>
      <c r="P69" s="37">
        <f t="shared" si="0"/>
        <v>2152.13</v>
      </c>
    </row>
    <row r="70" spans="1:16" s="6" customFormat="1" ht="39" customHeight="1">
      <c r="A70" s="192">
        <v>61</v>
      </c>
      <c r="B70" s="197" t="s">
        <v>138</v>
      </c>
      <c r="C70" s="197" t="s">
        <v>428</v>
      </c>
      <c r="D70" s="192" t="s">
        <v>137</v>
      </c>
      <c r="E70" s="192" t="s">
        <v>90</v>
      </c>
      <c r="F70" s="192">
        <v>103</v>
      </c>
      <c r="G70" s="197">
        <v>239.82</v>
      </c>
      <c r="H70" s="197">
        <v>1332.71</v>
      </c>
      <c r="I70" s="37">
        <v>33.86</v>
      </c>
      <c r="J70" s="248">
        <v>188.87</v>
      </c>
      <c r="K70" s="197">
        <v>799.65</v>
      </c>
      <c r="L70" s="197">
        <v>0</v>
      </c>
      <c r="M70" s="197">
        <v>0</v>
      </c>
      <c r="N70" s="197">
        <v>0</v>
      </c>
      <c r="O70" s="197">
        <v>0</v>
      </c>
      <c r="P70" s="37">
        <f t="shared" si="0"/>
        <v>1022.38</v>
      </c>
    </row>
    <row r="71" spans="1:16" s="16" customFormat="1" ht="39" customHeight="1">
      <c r="A71" s="192">
        <v>62</v>
      </c>
      <c r="B71" s="40" t="s">
        <v>397</v>
      </c>
      <c r="C71" s="197" t="s">
        <v>428</v>
      </c>
      <c r="D71" s="40" t="s">
        <v>114</v>
      </c>
      <c r="E71" s="197" t="s">
        <v>121</v>
      </c>
      <c r="F71" s="192">
        <v>1013.64</v>
      </c>
      <c r="G71" s="197"/>
      <c r="H71" s="197"/>
      <c r="I71" s="37"/>
      <c r="J71" s="248"/>
      <c r="K71" s="197"/>
      <c r="L71" s="197"/>
      <c r="M71" s="197"/>
      <c r="N71" s="197"/>
      <c r="O71" s="197"/>
      <c r="P71" s="37">
        <f t="shared" si="0"/>
        <v>0</v>
      </c>
    </row>
    <row r="72" spans="1:16" s="187" customFormat="1" ht="39" customHeight="1">
      <c r="A72" s="192">
        <v>63</v>
      </c>
      <c r="B72" s="198" t="s">
        <v>400</v>
      </c>
      <c r="C72" s="197" t="s">
        <v>427</v>
      </c>
      <c r="D72" s="281" t="s">
        <v>401</v>
      </c>
      <c r="E72" s="197"/>
      <c r="F72" s="192">
        <v>25.262</v>
      </c>
      <c r="G72" s="197">
        <v>106</v>
      </c>
      <c r="H72" s="197">
        <v>0</v>
      </c>
      <c r="I72" s="37">
        <v>0</v>
      </c>
      <c r="J72" s="248">
        <v>5.5</v>
      </c>
      <c r="K72" s="197">
        <v>0</v>
      </c>
      <c r="L72" s="197">
        <v>0</v>
      </c>
      <c r="M72" s="197">
        <v>0</v>
      </c>
      <c r="N72" s="197">
        <v>0</v>
      </c>
      <c r="O72" s="197">
        <v>0</v>
      </c>
      <c r="P72" s="37">
        <f t="shared" si="0"/>
        <v>5.5</v>
      </c>
    </row>
    <row r="73" spans="1:16" s="11" customFormat="1" ht="39" customHeight="1">
      <c r="A73" s="194"/>
      <c r="B73" s="192"/>
      <c r="C73" s="197"/>
      <c r="D73" s="281"/>
      <c r="E73" s="277" t="s">
        <v>231</v>
      </c>
      <c r="F73" s="277"/>
      <c r="G73" s="194">
        <f t="shared" ref="G73:O73" si="1">SUM(G10:G72)</f>
        <v>31656.59</v>
      </c>
      <c r="H73" s="194">
        <f t="shared" si="1"/>
        <v>22673.873</v>
      </c>
      <c r="I73" s="194">
        <f t="shared" si="1"/>
        <v>2908.6000000000008</v>
      </c>
      <c r="J73" s="194">
        <f t="shared" si="1"/>
        <v>12752.91</v>
      </c>
      <c r="K73" s="194">
        <f t="shared" si="1"/>
        <v>22218.790000000005</v>
      </c>
      <c r="L73" s="194">
        <f t="shared" si="1"/>
        <v>1519.18</v>
      </c>
      <c r="M73" s="194">
        <f t="shared" si="1"/>
        <v>4143.9160999999995</v>
      </c>
      <c r="N73" s="194">
        <f t="shared" si="1"/>
        <v>1780.4800000000002</v>
      </c>
      <c r="O73" s="194">
        <f t="shared" si="1"/>
        <v>3146.5831000000003</v>
      </c>
      <c r="P73" s="71">
        <f>SUM(P10:P72)</f>
        <v>42744.508099999985</v>
      </c>
    </row>
    <row r="74" spans="1:16">
      <c r="C74" s="183"/>
    </row>
    <row r="75" spans="1:16">
      <c r="C75" s="183"/>
    </row>
  </sheetData>
  <autoFilter ref="E1:E75"/>
  <mergeCells count="10">
    <mergeCell ref="B1:N1"/>
    <mergeCell ref="E73:F73"/>
    <mergeCell ref="A3:P3"/>
    <mergeCell ref="L6:M6"/>
    <mergeCell ref="N6:O6"/>
    <mergeCell ref="I7:J7"/>
    <mergeCell ref="G6:H6"/>
    <mergeCell ref="I6:K6"/>
    <mergeCell ref="D72:D73"/>
    <mergeCell ref="A2:P2"/>
  </mergeCells>
  <phoneticPr fontId="10" type="noConversion"/>
  <pageMargins left="0.43307086614173229" right="0.70866141732283472" top="0.39370078740157483" bottom="0.39370078740157483" header="0.31496062992125984" footer="0.31496062992125984"/>
  <pageSetup paperSize="9" scale="91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="90" zoomScaleSheetLayoutView="90" workbookViewId="0">
      <selection activeCell="J12" sqref="J12"/>
    </sheetView>
  </sheetViews>
  <sheetFormatPr defaultRowHeight="15"/>
  <cols>
    <col min="2" max="2" width="6.42578125" customWidth="1"/>
    <col min="3" max="3" width="13.5703125" customWidth="1"/>
    <col min="5" max="5" width="15.28515625" customWidth="1"/>
    <col min="6" max="6" width="9.7109375" customWidth="1"/>
    <col min="10" max="10" width="11.7109375" customWidth="1"/>
    <col min="11" max="11" width="11.7109375" hidden="1" customWidth="1"/>
    <col min="14" max="14" width="9.140625" customWidth="1"/>
  </cols>
  <sheetData>
    <row r="1" spans="1:16">
      <c r="A1" s="283" t="s">
        <v>434</v>
      </c>
      <c r="B1" s="283"/>
      <c r="C1" s="283"/>
      <c r="D1" s="283"/>
      <c r="E1" s="283"/>
      <c r="F1" s="283"/>
      <c r="G1" s="79"/>
      <c r="H1" s="79"/>
      <c r="I1" s="80"/>
      <c r="J1" s="80"/>
      <c r="K1" s="80"/>
      <c r="L1" s="80"/>
      <c r="M1" s="80"/>
      <c r="N1" s="81" t="s">
        <v>232</v>
      </c>
      <c r="O1" s="81"/>
      <c r="P1" s="80"/>
    </row>
    <row r="2" spans="1:16">
      <c r="A2" s="82"/>
      <c r="B2" s="83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4"/>
      <c r="O2" s="84"/>
      <c r="P2" s="84"/>
    </row>
    <row r="3" spans="1:16">
      <c r="A3" s="85" t="s">
        <v>233</v>
      </c>
      <c r="B3" s="86"/>
      <c r="C3" s="86"/>
      <c r="D3" s="87"/>
      <c r="E3" s="86"/>
      <c r="F3" s="86"/>
      <c r="G3" s="88"/>
      <c r="H3" s="88"/>
      <c r="I3" s="88"/>
      <c r="J3" s="88"/>
      <c r="K3" s="88"/>
      <c r="L3" s="89"/>
      <c r="M3" s="89"/>
      <c r="N3" s="288" t="s">
        <v>203</v>
      </c>
      <c r="O3" s="289"/>
      <c r="P3" s="90"/>
    </row>
    <row r="4" spans="1:16">
      <c r="A4" s="284" t="s">
        <v>0</v>
      </c>
      <c r="B4" s="285" t="s">
        <v>1</v>
      </c>
      <c r="C4" s="287" t="s">
        <v>2</v>
      </c>
      <c r="D4" s="287" t="s">
        <v>3</v>
      </c>
      <c r="E4" s="284" t="s">
        <v>234</v>
      </c>
      <c r="F4" s="284" t="s">
        <v>235</v>
      </c>
      <c r="G4" s="290" t="s">
        <v>236</v>
      </c>
      <c r="H4" s="290"/>
      <c r="I4" s="290"/>
      <c r="J4" s="290"/>
      <c r="K4" s="290"/>
      <c r="L4" s="290"/>
      <c r="M4" s="290"/>
      <c r="N4" s="290"/>
      <c r="O4" s="290"/>
      <c r="P4" s="290"/>
    </row>
    <row r="5" spans="1:16" ht="39.75" customHeight="1">
      <c r="A5" s="284"/>
      <c r="B5" s="286"/>
      <c r="C5" s="287"/>
      <c r="D5" s="287"/>
      <c r="E5" s="284"/>
      <c r="F5" s="284"/>
      <c r="G5" s="284" t="s">
        <v>4</v>
      </c>
      <c r="H5" s="284"/>
      <c r="I5" s="284"/>
      <c r="J5" s="284"/>
      <c r="K5" s="74"/>
      <c r="L5" s="90"/>
      <c r="M5" s="90"/>
      <c r="N5" s="90"/>
      <c r="O5" s="284" t="s">
        <v>5</v>
      </c>
      <c r="P5" s="284"/>
    </row>
    <row r="6" spans="1:16" ht="48">
      <c r="A6" s="74"/>
      <c r="B6" s="75"/>
      <c r="C6" s="75"/>
      <c r="D6" s="76"/>
      <c r="E6" s="74"/>
      <c r="F6" s="74"/>
      <c r="G6" s="77" t="s">
        <v>6</v>
      </c>
      <c r="H6" s="77" t="s">
        <v>7</v>
      </c>
      <c r="I6" s="77" t="s">
        <v>8</v>
      </c>
      <c r="J6" s="77" t="s">
        <v>9</v>
      </c>
      <c r="K6" s="77" t="s">
        <v>391</v>
      </c>
      <c r="L6" s="77" t="s">
        <v>264</v>
      </c>
      <c r="M6" s="77" t="s">
        <v>11</v>
      </c>
      <c r="N6" s="77" t="s">
        <v>12</v>
      </c>
      <c r="O6" s="77" t="s">
        <v>13</v>
      </c>
      <c r="P6" s="77" t="s">
        <v>14</v>
      </c>
    </row>
    <row r="7" spans="1:16" ht="24">
      <c r="A7" s="91">
        <v>1</v>
      </c>
      <c r="B7" s="92" t="s">
        <v>237</v>
      </c>
      <c r="C7" s="92" t="s">
        <v>101</v>
      </c>
      <c r="D7" s="93" t="s">
        <v>121</v>
      </c>
      <c r="E7" s="92">
        <v>1994</v>
      </c>
      <c r="F7" s="92" t="s">
        <v>238</v>
      </c>
      <c r="G7" s="257">
        <v>76.62</v>
      </c>
      <c r="H7" s="94">
        <v>5.19</v>
      </c>
      <c r="I7" s="95">
        <v>890.36</v>
      </c>
      <c r="J7" s="95">
        <f>SUM(G7:I7)</f>
        <v>972.17000000000007</v>
      </c>
      <c r="K7" s="96"/>
      <c r="L7" s="96">
        <v>39.83</v>
      </c>
      <c r="M7" s="96">
        <v>653.22</v>
      </c>
      <c r="N7" s="96">
        <v>1588.79</v>
      </c>
      <c r="O7" s="96">
        <v>129.16</v>
      </c>
      <c r="P7" s="96">
        <v>2126.7399999999998</v>
      </c>
    </row>
    <row r="8" spans="1:16">
      <c r="A8" s="97"/>
      <c r="B8" s="98"/>
      <c r="C8" s="98"/>
      <c r="D8" s="99"/>
      <c r="E8" s="98"/>
      <c r="F8" s="98"/>
      <c r="G8" s="100"/>
      <c r="H8" s="100"/>
      <c r="I8" s="101"/>
      <c r="J8" s="101"/>
      <c r="K8" s="101"/>
      <c r="L8" s="101"/>
      <c r="M8" s="101"/>
      <c r="N8" s="101"/>
      <c r="O8" s="101"/>
      <c r="P8" s="101"/>
    </row>
    <row r="9" spans="1:16">
      <c r="A9" s="97"/>
      <c r="B9" s="98"/>
      <c r="C9" s="98"/>
      <c r="D9" s="99"/>
      <c r="E9" s="98"/>
      <c r="F9" s="98"/>
      <c r="G9" s="100"/>
      <c r="H9" s="100"/>
      <c r="I9" s="100"/>
      <c r="J9" s="101"/>
      <c r="K9" s="101"/>
      <c r="L9" s="101"/>
      <c r="M9" s="101"/>
      <c r="N9" s="101"/>
      <c r="O9" s="100"/>
      <c r="P9" s="100"/>
    </row>
  </sheetData>
  <mergeCells count="11">
    <mergeCell ref="N3:O3"/>
    <mergeCell ref="E4:E5"/>
    <mergeCell ref="F4:F5"/>
    <mergeCell ref="G4:P4"/>
    <mergeCell ref="G5:J5"/>
    <mergeCell ref="O5:P5"/>
    <mergeCell ref="A1:F1"/>
    <mergeCell ref="A4:A5"/>
    <mergeCell ref="B4:B5"/>
    <mergeCell ref="C4:C5"/>
    <mergeCell ref="D4:D5"/>
  </mergeCells>
  <phoneticPr fontId="10" type="noConversion"/>
  <pageMargins left="0.27559055118110237" right="0.19685039370078741" top="0.74803149606299213" bottom="0.74803149606299213" header="0.31496062992125984" footer="0.31496062992125984"/>
  <pageSetup paperSize="9" scale="91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workbookViewId="0">
      <selection activeCell="E13" sqref="E13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291" t="s">
        <v>435</v>
      </c>
      <c r="B1" s="291"/>
      <c r="C1" s="291"/>
      <c r="D1" s="291"/>
      <c r="E1" s="291"/>
      <c r="F1" s="291"/>
      <c r="G1" s="291"/>
      <c r="H1" s="90"/>
    </row>
    <row r="2" spans="1:8">
      <c r="A2" s="90"/>
      <c r="B2" s="90"/>
      <c r="C2" s="90"/>
      <c r="D2" s="90"/>
      <c r="E2" s="90"/>
      <c r="F2" s="291" t="s">
        <v>164</v>
      </c>
      <c r="G2" s="291"/>
      <c r="H2" s="291"/>
    </row>
    <row r="3" spans="1:8">
      <c r="A3" s="90"/>
      <c r="B3" s="90"/>
      <c r="C3" s="90"/>
      <c r="D3" s="90"/>
      <c r="E3" s="90"/>
      <c r="F3" s="90"/>
      <c r="G3" s="90"/>
      <c r="H3" s="90"/>
    </row>
    <row r="4" spans="1:8" ht="36">
      <c r="A4" s="74" t="s">
        <v>165</v>
      </c>
      <c r="B4" s="74" t="s">
        <v>239</v>
      </c>
      <c r="C4" s="74" t="s">
        <v>240</v>
      </c>
      <c r="D4" s="74" t="s">
        <v>170</v>
      </c>
      <c r="E4" s="284" t="s">
        <v>172</v>
      </c>
      <c r="F4" s="284"/>
      <c r="G4" s="284"/>
      <c r="H4" s="90"/>
    </row>
    <row r="5" spans="1:8">
      <c r="A5" s="74"/>
      <c r="B5" s="74"/>
      <c r="C5" s="74"/>
      <c r="D5" s="74"/>
      <c r="E5" s="74" t="s">
        <v>241</v>
      </c>
      <c r="F5" s="74" t="s">
        <v>175</v>
      </c>
      <c r="G5" s="74" t="s">
        <v>9</v>
      </c>
      <c r="H5" s="90"/>
    </row>
    <row r="6" spans="1:8">
      <c r="A6" s="103" t="s">
        <v>242</v>
      </c>
      <c r="B6" s="103" t="s">
        <v>243</v>
      </c>
      <c r="C6" s="104"/>
      <c r="D6" s="103" t="s">
        <v>244</v>
      </c>
      <c r="E6" s="103" t="s">
        <v>245</v>
      </c>
      <c r="F6" s="103" t="s">
        <v>246</v>
      </c>
      <c r="G6" s="103" t="s">
        <v>247</v>
      </c>
      <c r="H6" s="90"/>
    </row>
    <row r="7" spans="1:8">
      <c r="A7" s="103">
        <v>1</v>
      </c>
      <c r="B7" s="74" t="s">
        <v>237</v>
      </c>
      <c r="C7" s="104">
        <v>1989</v>
      </c>
      <c r="D7" s="103">
        <v>100</v>
      </c>
      <c r="E7" s="103">
        <v>3214</v>
      </c>
      <c r="F7" s="103">
        <v>1433</v>
      </c>
      <c r="G7" s="103">
        <v>4647</v>
      </c>
      <c r="H7" s="90"/>
    </row>
    <row r="8" spans="1:8">
      <c r="A8" s="103"/>
      <c r="B8" s="103"/>
      <c r="C8" s="104"/>
      <c r="D8" s="103"/>
      <c r="E8" s="103"/>
      <c r="F8" s="103"/>
      <c r="G8" s="103"/>
      <c r="H8" s="90"/>
    </row>
  </sheetData>
  <mergeCells count="3">
    <mergeCell ref="E4:G4"/>
    <mergeCell ref="F2:H2"/>
    <mergeCell ref="A1:G1"/>
  </mergeCells>
  <phoneticPr fontId="10" type="noConversion"/>
  <pageMargins left="1.5748031496062993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10" zoomScaleSheetLayoutView="110" workbookViewId="0">
      <selection activeCell="D9" sqref="D9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105"/>
      <c r="B1" s="105"/>
      <c r="C1" s="105"/>
      <c r="D1" s="105"/>
      <c r="E1" s="105"/>
      <c r="F1" s="105"/>
      <c r="G1" s="106" t="s">
        <v>263</v>
      </c>
    </row>
    <row r="2" spans="1:7">
      <c r="A2" s="293" t="s">
        <v>436</v>
      </c>
      <c r="B2" s="293"/>
      <c r="C2" s="293"/>
      <c r="D2" s="293"/>
      <c r="E2" s="293"/>
      <c r="F2" s="293"/>
      <c r="G2" s="293"/>
    </row>
    <row r="3" spans="1:7">
      <c r="A3" s="107" t="s">
        <v>248</v>
      </c>
      <c r="B3" s="108"/>
      <c r="C3" s="109"/>
      <c r="D3" s="109"/>
      <c r="E3" s="110"/>
      <c r="F3" s="110"/>
      <c r="G3" s="110"/>
    </row>
    <row r="4" spans="1:7">
      <c r="A4" s="107"/>
      <c r="B4" s="108"/>
      <c r="C4" s="109"/>
      <c r="D4" s="109"/>
      <c r="E4" s="110"/>
      <c r="F4" s="110"/>
      <c r="G4" s="110"/>
    </row>
    <row r="5" spans="1:7" ht="25.5">
      <c r="A5" s="111" t="s">
        <v>249</v>
      </c>
      <c r="B5" s="111" t="s">
        <v>239</v>
      </c>
      <c r="C5" s="111" t="s">
        <v>250</v>
      </c>
      <c r="D5" s="112" t="s">
        <v>251</v>
      </c>
      <c r="E5" s="27" t="s">
        <v>208</v>
      </c>
      <c r="F5" s="27" t="s">
        <v>209</v>
      </c>
      <c r="G5" s="27" t="s">
        <v>252</v>
      </c>
    </row>
    <row r="6" spans="1:7">
      <c r="A6" s="111"/>
      <c r="B6" s="111"/>
      <c r="C6" s="292" t="s">
        <v>203</v>
      </c>
      <c r="D6" s="292"/>
      <c r="E6" s="111" t="s">
        <v>253</v>
      </c>
      <c r="F6" s="111" t="s">
        <v>253</v>
      </c>
      <c r="G6" s="113"/>
    </row>
    <row r="7" spans="1:7">
      <c r="A7" s="1" t="s">
        <v>176</v>
      </c>
      <c r="B7" s="1" t="s">
        <v>177</v>
      </c>
      <c r="C7" s="1" t="s">
        <v>178</v>
      </c>
      <c r="D7" s="1">
        <v>4</v>
      </c>
      <c r="E7" s="1">
        <v>5</v>
      </c>
      <c r="F7" s="1">
        <v>6</v>
      </c>
      <c r="G7" s="1" t="s">
        <v>265</v>
      </c>
    </row>
    <row r="8" spans="1:7" ht="38.25">
      <c r="A8" s="114">
        <v>1</v>
      </c>
      <c r="B8" s="115" t="s">
        <v>254</v>
      </c>
      <c r="C8" s="116">
        <v>67.930000000000007</v>
      </c>
      <c r="D8" s="116">
        <v>1055.55</v>
      </c>
      <c r="E8" s="117">
        <v>200</v>
      </c>
      <c r="F8" s="118">
        <v>116.48</v>
      </c>
      <c r="G8" s="119">
        <f>C8+D8+F8</f>
        <v>1239.96</v>
      </c>
    </row>
    <row r="9" spans="1:7">
      <c r="A9" s="111"/>
      <c r="B9" s="111" t="s">
        <v>9</v>
      </c>
      <c r="C9" s="120">
        <f>SUM(C8)</f>
        <v>67.930000000000007</v>
      </c>
      <c r="D9" s="116">
        <f>SUM(D8)</f>
        <v>1055.55</v>
      </c>
      <c r="E9" s="120">
        <f>SUM(E8)</f>
        <v>200</v>
      </c>
      <c r="F9" s="120">
        <f>SUM(F8)</f>
        <v>116.48</v>
      </c>
      <c r="G9" s="121">
        <f>SUM(G8)</f>
        <v>1239.96</v>
      </c>
    </row>
  </sheetData>
  <mergeCells count="2">
    <mergeCell ref="C6:D6"/>
    <mergeCell ref="A2:G2"/>
  </mergeCells>
  <phoneticPr fontId="10" type="noConversion"/>
  <pageMargins left="0.9055118110236221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topLeftCell="F1" zoomScale="80" zoomScaleSheetLayoutView="80" workbookViewId="0">
      <selection activeCell="P10" sqref="P10"/>
    </sheetView>
  </sheetViews>
  <sheetFormatPr defaultRowHeight="15"/>
  <cols>
    <col min="6" max="6" width="9.140625" customWidth="1"/>
    <col min="9" max="9" width="7.42578125" customWidth="1"/>
    <col min="16" max="16" width="8.7109375" customWidth="1"/>
    <col min="18" max="18" width="8" customWidth="1"/>
    <col min="19" max="19" width="9.140625" customWidth="1"/>
    <col min="23" max="23" width="12.7109375" customWidth="1"/>
  </cols>
  <sheetData>
    <row r="1" spans="1:23">
      <c r="A1" s="294" t="s">
        <v>437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102.75" customHeight="1">
      <c r="A2" s="122" t="s">
        <v>269</v>
      </c>
      <c r="B2" s="122" t="s">
        <v>270</v>
      </c>
      <c r="C2" s="122" t="s">
        <v>2</v>
      </c>
      <c r="D2" s="123" t="s">
        <v>3</v>
      </c>
      <c r="E2" s="122" t="s">
        <v>167</v>
      </c>
      <c r="F2" s="122" t="s">
        <v>271</v>
      </c>
      <c r="G2" s="122" t="s">
        <v>272</v>
      </c>
      <c r="H2" s="122" t="s">
        <v>273</v>
      </c>
      <c r="I2" s="122" t="s">
        <v>274</v>
      </c>
      <c r="J2" s="122" t="s">
        <v>275</v>
      </c>
      <c r="K2" s="122" t="s">
        <v>276</v>
      </c>
      <c r="L2" s="122" t="s">
        <v>277</v>
      </c>
      <c r="M2" s="122" t="s">
        <v>278</v>
      </c>
      <c r="N2" s="122" t="s">
        <v>279</v>
      </c>
      <c r="O2" s="122" t="s">
        <v>280</v>
      </c>
      <c r="P2" s="122" t="s">
        <v>281</v>
      </c>
      <c r="Q2" s="122" t="s">
        <v>282</v>
      </c>
      <c r="R2" s="122" t="s">
        <v>283</v>
      </c>
      <c r="S2" s="122" t="s">
        <v>284</v>
      </c>
      <c r="T2" s="122" t="s">
        <v>285</v>
      </c>
      <c r="U2" s="122" t="s">
        <v>286</v>
      </c>
      <c r="V2" s="122" t="s">
        <v>287</v>
      </c>
      <c r="W2" s="122" t="s">
        <v>288</v>
      </c>
    </row>
    <row r="3" spans="1:23" ht="75" customHeight="1">
      <c r="A3" s="73">
        <v>1</v>
      </c>
      <c r="B3" s="73" t="s">
        <v>237</v>
      </c>
      <c r="C3" s="124" t="s">
        <v>101</v>
      </c>
      <c r="D3" s="124" t="s">
        <v>121</v>
      </c>
      <c r="E3" s="78" t="s">
        <v>238</v>
      </c>
      <c r="F3" s="73">
        <v>80.16</v>
      </c>
      <c r="G3" s="190">
        <v>76.62</v>
      </c>
      <c r="H3" s="73">
        <v>4.93</v>
      </c>
      <c r="I3" s="73">
        <v>0</v>
      </c>
      <c r="J3" s="73">
        <v>53.6</v>
      </c>
      <c r="K3" s="73">
        <v>23.13</v>
      </c>
      <c r="L3" s="73">
        <v>381.09</v>
      </c>
      <c r="M3" s="73">
        <v>0</v>
      </c>
      <c r="N3" s="73">
        <v>0</v>
      </c>
      <c r="O3" s="73">
        <v>0</v>
      </c>
      <c r="P3" s="73">
        <v>1.45</v>
      </c>
      <c r="Q3" s="73">
        <v>11.71</v>
      </c>
      <c r="R3" s="73">
        <v>0.13</v>
      </c>
      <c r="S3" s="73">
        <v>5.19</v>
      </c>
      <c r="T3" s="73">
        <v>0.12</v>
      </c>
      <c r="U3" s="73">
        <v>0</v>
      </c>
      <c r="V3" s="73">
        <v>334.42</v>
      </c>
      <c r="W3" s="125">
        <f>SUM(F3:V3)</f>
        <v>972.55000000000018</v>
      </c>
    </row>
  </sheetData>
  <mergeCells count="1">
    <mergeCell ref="A1:W1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8"/>
  <sheetViews>
    <sheetView view="pageBreakPreview" topLeftCell="F1" zoomScaleSheetLayoutView="100" workbookViewId="0">
      <pane ySplit="2" topLeftCell="A3" activePane="bottomLeft" state="frozen"/>
      <selection pane="bottomLeft" activeCell="V2" sqref="V2"/>
    </sheetView>
  </sheetViews>
  <sheetFormatPr defaultRowHeight="12"/>
  <cols>
    <col min="1" max="1" width="5.7109375" style="151" customWidth="1"/>
    <col min="2" max="2" width="22.5703125" style="52" customWidth="1"/>
    <col min="3" max="3" width="10.42578125" style="52" customWidth="1"/>
    <col min="4" max="4" width="9.140625" style="52" customWidth="1"/>
    <col min="5" max="5" width="11.7109375" style="52" customWidth="1"/>
    <col min="6" max="6" width="6.140625" style="52" customWidth="1"/>
    <col min="7" max="7" width="10.5703125" style="52" customWidth="1"/>
    <col min="8" max="8" width="5.5703125" style="52" customWidth="1"/>
    <col min="9" max="9" width="6.5703125" style="52" customWidth="1"/>
    <col min="10" max="10" width="7.140625" style="52" customWidth="1"/>
    <col min="11" max="11" width="8.140625" style="52" bestFit="1" customWidth="1"/>
    <col min="12" max="12" width="8.85546875" style="52" bestFit="1" customWidth="1"/>
    <col min="13" max="13" width="5.5703125" style="52" customWidth="1"/>
    <col min="14" max="14" width="5.140625" style="52" customWidth="1"/>
    <col min="15" max="15" width="8.85546875" style="52" customWidth="1"/>
    <col min="16" max="16" width="6.7109375" style="52" customWidth="1"/>
    <col min="17" max="17" width="7" style="52" customWidth="1"/>
    <col min="18" max="18" width="6.7109375" style="52" bestFit="1" customWidth="1"/>
    <col min="19" max="19" width="6.85546875" style="52" customWidth="1"/>
    <col min="20" max="20" width="8.85546875" style="52" customWidth="1"/>
    <col min="21" max="21" width="6.5703125" style="52" customWidth="1"/>
    <col min="22" max="22" width="7.140625" style="52" customWidth="1"/>
    <col min="23" max="23" width="8.42578125" style="52" customWidth="1"/>
    <col min="24" max="16384" width="9.140625" style="102"/>
  </cols>
  <sheetData>
    <row r="1" spans="1:26">
      <c r="A1" s="295" t="s">
        <v>438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1:26" ht="84">
      <c r="A2" s="136" t="s">
        <v>269</v>
      </c>
      <c r="B2" s="127" t="s">
        <v>270</v>
      </c>
      <c r="C2" s="127" t="s">
        <v>2</v>
      </c>
      <c r="D2" s="128" t="s">
        <v>3</v>
      </c>
      <c r="E2" s="127" t="s">
        <v>167</v>
      </c>
      <c r="F2" s="127" t="s">
        <v>271</v>
      </c>
      <c r="G2" s="127" t="s">
        <v>272</v>
      </c>
      <c r="H2" s="127" t="s">
        <v>273</v>
      </c>
      <c r="I2" s="127" t="s">
        <v>274</v>
      </c>
      <c r="J2" s="127" t="s">
        <v>275</v>
      </c>
      <c r="K2" s="127" t="s">
        <v>276</v>
      </c>
      <c r="L2" s="127" t="s">
        <v>277</v>
      </c>
      <c r="M2" s="127" t="s">
        <v>278</v>
      </c>
      <c r="N2" s="127" t="s">
        <v>279</v>
      </c>
      <c r="O2" s="127" t="s">
        <v>280</v>
      </c>
      <c r="P2" s="127" t="s">
        <v>281</v>
      </c>
      <c r="Q2" s="127" t="s">
        <v>282</v>
      </c>
      <c r="R2" s="127" t="s">
        <v>283</v>
      </c>
      <c r="S2" s="127" t="s">
        <v>284</v>
      </c>
      <c r="T2" s="127" t="s">
        <v>285</v>
      </c>
      <c r="U2" s="127" t="s">
        <v>286</v>
      </c>
      <c r="V2" s="127" t="s">
        <v>424</v>
      </c>
      <c r="W2" s="127" t="s">
        <v>288</v>
      </c>
    </row>
    <row r="3" spans="1:26" s="140" customFormat="1" ht="39" customHeight="1">
      <c r="A3" s="137">
        <v>1</v>
      </c>
      <c r="B3" s="40" t="s">
        <v>15</v>
      </c>
      <c r="C3" s="40" t="s">
        <v>16</v>
      </c>
      <c r="D3" s="42" t="s">
        <v>147</v>
      </c>
      <c r="E3" s="39" t="s">
        <v>17</v>
      </c>
      <c r="F3" s="129">
        <f>'Pvt.Sez Exports '!J7</f>
        <v>0</v>
      </c>
      <c r="G3" s="129">
        <v>0</v>
      </c>
      <c r="H3" s="129">
        <v>0</v>
      </c>
      <c r="I3" s="129">
        <v>0</v>
      </c>
      <c r="J3" s="129">
        <v>0</v>
      </c>
      <c r="K3" s="129">
        <v>0</v>
      </c>
      <c r="L3" s="129">
        <v>0</v>
      </c>
      <c r="M3" s="129">
        <v>0</v>
      </c>
      <c r="N3" s="129">
        <v>0</v>
      </c>
      <c r="O3" s="129">
        <v>0</v>
      </c>
      <c r="P3" s="129">
        <v>0</v>
      </c>
      <c r="Q3" s="129">
        <v>0</v>
      </c>
      <c r="R3" s="129">
        <v>0</v>
      </c>
      <c r="S3" s="129">
        <v>0</v>
      </c>
      <c r="T3" s="129">
        <v>0</v>
      </c>
      <c r="U3" s="129">
        <v>0</v>
      </c>
      <c r="V3" s="129">
        <v>0</v>
      </c>
      <c r="W3" s="154">
        <v>0</v>
      </c>
      <c r="X3" s="138"/>
      <c r="Y3" s="139"/>
      <c r="Z3" s="138"/>
    </row>
    <row r="4" spans="1:26" s="140" customFormat="1" ht="39" customHeight="1">
      <c r="A4" s="137">
        <v>2</v>
      </c>
      <c r="B4" s="40" t="s">
        <v>18</v>
      </c>
      <c r="C4" s="40" t="s">
        <v>19</v>
      </c>
      <c r="D4" s="49" t="s">
        <v>6</v>
      </c>
      <c r="E4" s="39" t="s">
        <v>17</v>
      </c>
      <c r="F4" s="129">
        <v>0</v>
      </c>
      <c r="G4" s="129">
        <f>'Pvt.Sez Exports '!J8</f>
        <v>2994.31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0</v>
      </c>
      <c r="N4" s="129">
        <v>0</v>
      </c>
      <c r="O4" s="129">
        <v>0</v>
      </c>
      <c r="P4" s="129">
        <v>0</v>
      </c>
      <c r="Q4" s="129">
        <v>0</v>
      </c>
      <c r="R4" s="129">
        <v>0</v>
      </c>
      <c r="S4" s="129">
        <v>0</v>
      </c>
      <c r="T4" s="129">
        <v>0</v>
      </c>
      <c r="U4" s="129">
        <v>0</v>
      </c>
      <c r="V4" s="129">
        <v>0</v>
      </c>
      <c r="W4" s="154">
        <f>SUM(F4:V4)</f>
        <v>2994.31</v>
      </c>
      <c r="X4" s="141"/>
      <c r="Y4" s="139"/>
      <c r="Z4" s="141"/>
    </row>
    <row r="5" spans="1:26" s="140" customFormat="1" ht="39" customHeight="1">
      <c r="A5" s="137">
        <v>3</v>
      </c>
      <c r="B5" s="40" t="s">
        <v>308</v>
      </c>
      <c r="C5" s="40" t="s">
        <v>20</v>
      </c>
      <c r="D5" s="42" t="s">
        <v>90</v>
      </c>
      <c r="E5" s="39" t="s">
        <v>21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29">
        <v>0</v>
      </c>
      <c r="L5" s="129">
        <f>'Pvt.Sez Exports '!J9</f>
        <v>3900.83</v>
      </c>
      <c r="M5" s="129">
        <v>0</v>
      </c>
      <c r="N5" s="129">
        <v>0</v>
      </c>
      <c r="O5" s="129">
        <v>0</v>
      </c>
      <c r="P5" s="129">
        <v>0</v>
      </c>
      <c r="Q5" s="129">
        <v>0</v>
      </c>
      <c r="R5" s="129">
        <v>0</v>
      </c>
      <c r="S5" s="129">
        <v>0</v>
      </c>
      <c r="T5" s="129">
        <v>0</v>
      </c>
      <c r="U5" s="129">
        <v>0</v>
      </c>
      <c r="V5" s="129"/>
      <c r="W5" s="154">
        <f t="shared" ref="W5:W63" si="0">SUM(F5:V5)</f>
        <v>3900.83</v>
      </c>
      <c r="X5" s="141"/>
      <c r="Y5" s="139"/>
      <c r="Z5" s="141"/>
    </row>
    <row r="6" spans="1:26" s="140" customFormat="1" ht="39" customHeight="1">
      <c r="A6" s="137">
        <v>4</v>
      </c>
      <c r="B6" s="40" t="s">
        <v>22</v>
      </c>
      <c r="C6" s="40" t="s">
        <v>23</v>
      </c>
      <c r="D6" s="49" t="s">
        <v>6</v>
      </c>
      <c r="E6" s="39" t="s">
        <v>24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54">
        <f t="shared" si="0"/>
        <v>0</v>
      </c>
      <c r="X6" s="138"/>
      <c r="Y6" s="139"/>
      <c r="Z6" s="138"/>
    </row>
    <row r="7" spans="1:26" s="140" customFormat="1" ht="39" customHeight="1">
      <c r="A7" s="137">
        <v>5</v>
      </c>
      <c r="B7" s="40" t="s">
        <v>25</v>
      </c>
      <c r="C7" s="40" t="s">
        <v>23</v>
      </c>
      <c r="D7" s="49" t="s">
        <v>6</v>
      </c>
      <c r="E7" s="39" t="s">
        <v>26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54">
        <f t="shared" si="0"/>
        <v>0</v>
      </c>
      <c r="X7" s="138"/>
      <c r="Y7" s="139"/>
      <c r="Z7" s="138"/>
    </row>
    <row r="8" spans="1:26" s="140" customFormat="1" ht="39" customHeight="1">
      <c r="A8" s="137">
        <v>6</v>
      </c>
      <c r="B8" s="40" t="s">
        <v>27</v>
      </c>
      <c r="C8" s="40" t="s">
        <v>28</v>
      </c>
      <c r="D8" s="49" t="s">
        <v>6</v>
      </c>
      <c r="E8" s="39" t="s">
        <v>29</v>
      </c>
      <c r="F8" s="129">
        <v>0</v>
      </c>
      <c r="G8" s="129">
        <f>'Pvt.Sez Exports '!J12</f>
        <v>14.35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54">
        <f t="shared" si="0"/>
        <v>14.35</v>
      </c>
      <c r="X8" s="141"/>
      <c r="Y8" s="139"/>
      <c r="Z8" s="141"/>
    </row>
    <row r="9" spans="1:26" s="140" customFormat="1" ht="39" customHeight="1">
      <c r="A9" s="137">
        <v>7</v>
      </c>
      <c r="B9" s="40" t="s">
        <v>30</v>
      </c>
      <c r="C9" s="40" t="s">
        <v>28</v>
      </c>
      <c r="D9" s="49" t="s">
        <v>6</v>
      </c>
      <c r="E9" s="39" t="s">
        <v>31</v>
      </c>
      <c r="F9" s="129">
        <v>0</v>
      </c>
      <c r="G9" s="129">
        <f>'Pvt.Sez Exports '!J13</f>
        <v>0.9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54">
        <f t="shared" si="0"/>
        <v>0.9</v>
      </c>
      <c r="X9" s="141"/>
      <c r="Y9" s="139"/>
      <c r="Z9" s="141"/>
    </row>
    <row r="10" spans="1:26" s="140" customFormat="1" ht="39" customHeight="1">
      <c r="A10" s="137">
        <v>8</v>
      </c>
      <c r="B10" s="40" t="s">
        <v>32</v>
      </c>
      <c r="C10" s="40" t="s">
        <v>28</v>
      </c>
      <c r="D10" s="42" t="s">
        <v>33</v>
      </c>
      <c r="E10" s="39" t="s">
        <v>34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f>'Pvt.Sez Exports '!J14</f>
        <v>7722.62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54">
        <f t="shared" si="0"/>
        <v>7722.62</v>
      </c>
      <c r="X10" s="141"/>
      <c r="Y10" s="139"/>
      <c r="Z10" s="141"/>
    </row>
    <row r="11" spans="1:26" s="140" customFormat="1" ht="39" customHeight="1">
      <c r="A11" s="137">
        <v>9</v>
      </c>
      <c r="B11" s="40" t="s">
        <v>35</v>
      </c>
      <c r="C11" s="40" t="s">
        <v>36</v>
      </c>
      <c r="D11" s="42" t="s">
        <v>37</v>
      </c>
      <c r="E11" s="39" t="s">
        <v>17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54">
        <f t="shared" si="0"/>
        <v>0</v>
      </c>
      <c r="X11" s="138"/>
      <c r="Y11" s="139"/>
      <c r="Z11" s="138"/>
    </row>
    <row r="12" spans="1:26" ht="39" customHeight="1">
      <c r="A12" s="137">
        <v>10</v>
      </c>
      <c r="B12" s="40" t="s">
        <v>38</v>
      </c>
      <c r="C12" s="40" t="s">
        <v>28</v>
      </c>
      <c r="D12" s="42" t="s">
        <v>39</v>
      </c>
      <c r="E12" s="39" t="s">
        <v>40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f>'Pvt.Sez Exports '!J16</f>
        <v>16.05</v>
      </c>
      <c r="S12" s="129">
        <v>0</v>
      </c>
      <c r="T12" s="129">
        <v>0</v>
      </c>
      <c r="U12" s="129">
        <v>0</v>
      </c>
      <c r="V12" s="129">
        <v>0</v>
      </c>
      <c r="W12" s="154">
        <f t="shared" si="0"/>
        <v>16.05</v>
      </c>
      <c r="X12" s="141"/>
      <c r="Y12" s="139"/>
      <c r="Z12" s="141"/>
    </row>
    <row r="13" spans="1:26" s="140" customFormat="1" ht="39" customHeight="1">
      <c r="A13" s="137">
        <v>11</v>
      </c>
      <c r="B13" s="40" t="s">
        <v>41</v>
      </c>
      <c r="C13" s="40" t="s">
        <v>42</v>
      </c>
      <c r="D13" s="49" t="s">
        <v>6</v>
      </c>
      <c r="E13" s="39" t="s">
        <v>43</v>
      </c>
      <c r="F13" s="129">
        <v>0</v>
      </c>
      <c r="G13" s="129">
        <f>'Pvt.Sez Exports '!J17</f>
        <v>3905.17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54">
        <f t="shared" si="0"/>
        <v>3905.17</v>
      </c>
      <c r="X13" s="141"/>
      <c r="Y13" s="139"/>
      <c r="Z13" s="141"/>
    </row>
    <row r="14" spans="1:26" s="140" customFormat="1" ht="39" customHeight="1">
      <c r="A14" s="137">
        <v>12</v>
      </c>
      <c r="B14" s="40" t="s">
        <v>44</v>
      </c>
      <c r="C14" s="40" t="s">
        <v>42</v>
      </c>
      <c r="D14" s="49" t="s">
        <v>6</v>
      </c>
      <c r="E14" s="39" t="s">
        <v>45</v>
      </c>
      <c r="F14" s="129">
        <v>0</v>
      </c>
      <c r="G14" s="129">
        <f>'Pvt.Sez Exports '!J18</f>
        <v>4141.8100000000004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54">
        <f t="shared" si="0"/>
        <v>4141.8100000000004</v>
      </c>
      <c r="X14" s="141"/>
      <c r="Y14" s="139"/>
      <c r="Z14" s="141"/>
    </row>
    <row r="15" spans="1:26" s="140" customFormat="1" ht="39" customHeight="1">
      <c r="A15" s="137">
        <v>13</v>
      </c>
      <c r="B15" s="40" t="s">
        <v>48</v>
      </c>
      <c r="C15" s="40" t="s">
        <v>49</v>
      </c>
      <c r="D15" s="49" t="s">
        <v>6</v>
      </c>
      <c r="E15" s="39" t="s">
        <v>47</v>
      </c>
      <c r="F15" s="129">
        <v>0</v>
      </c>
      <c r="G15" s="129">
        <f>'Pvt.Sez Exports '!J19</f>
        <v>4.46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54">
        <f t="shared" si="0"/>
        <v>4.46</v>
      </c>
      <c r="X15" s="141"/>
      <c r="Y15" s="139"/>
      <c r="Z15" s="141"/>
    </row>
    <row r="16" spans="1:26" s="140" customFormat="1" ht="39" customHeight="1">
      <c r="A16" s="137">
        <v>14</v>
      </c>
      <c r="B16" s="40" t="s">
        <v>387</v>
      </c>
      <c r="C16" s="40" t="s">
        <v>42</v>
      </c>
      <c r="D16" s="49" t="s">
        <v>6</v>
      </c>
      <c r="E16" s="39" t="s">
        <v>50</v>
      </c>
      <c r="F16" s="129">
        <v>0</v>
      </c>
      <c r="G16" s="129">
        <f>'Pvt.Sez Exports '!J20</f>
        <v>4042.43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54">
        <f t="shared" si="0"/>
        <v>4042.43</v>
      </c>
      <c r="X16" s="141"/>
      <c r="Y16" s="139"/>
      <c r="Z16" s="141"/>
    </row>
    <row r="17" spans="1:26" s="140" customFormat="1" ht="39" customHeight="1">
      <c r="A17" s="137">
        <v>15</v>
      </c>
      <c r="B17" s="40" t="s">
        <v>51</v>
      </c>
      <c r="C17" s="40" t="s">
        <v>52</v>
      </c>
      <c r="D17" s="49" t="s">
        <v>6</v>
      </c>
      <c r="E17" s="39" t="s">
        <v>53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54">
        <f t="shared" si="0"/>
        <v>0</v>
      </c>
      <c r="X17" s="141"/>
      <c r="Y17" s="139"/>
      <c r="Z17" s="141"/>
    </row>
    <row r="18" spans="1:26" s="140" customFormat="1" ht="39" customHeight="1">
      <c r="A18" s="137">
        <v>16</v>
      </c>
      <c r="B18" s="40" t="s">
        <v>54</v>
      </c>
      <c r="C18" s="40" t="s">
        <v>55</v>
      </c>
      <c r="D18" s="49" t="s">
        <v>6</v>
      </c>
      <c r="E18" s="39" t="s">
        <v>21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54">
        <f t="shared" si="0"/>
        <v>0</v>
      </c>
      <c r="X18" s="141"/>
      <c r="Y18" s="139"/>
      <c r="Z18" s="141"/>
    </row>
    <row r="19" spans="1:26" s="140" customFormat="1" ht="39" customHeight="1">
      <c r="A19" s="137">
        <v>17</v>
      </c>
      <c r="B19" s="40" t="s">
        <v>56</v>
      </c>
      <c r="C19" s="40" t="s">
        <v>57</v>
      </c>
      <c r="D19" s="49" t="s">
        <v>6</v>
      </c>
      <c r="E19" s="39" t="s">
        <v>21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54">
        <f t="shared" si="0"/>
        <v>0</v>
      </c>
      <c r="X19" s="142"/>
      <c r="Y19" s="139"/>
      <c r="Z19" s="142"/>
    </row>
    <row r="20" spans="1:26" s="140" customFormat="1" ht="39" customHeight="1">
      <c r="A20" s="137">
        <v>18</v>
      </c>
      <c r="B20" s="40" t="s">
        <v>58</v>
      </c>
      <c r="C20" s="40" t="s">
        <v>59</v>
      </c>
      <c r="D20" s="49" t="s">
        <v>6</v>
      </c>
      <c r="E20" s="39" t="s">
        <v>60</v>
      </c>
      <c r="F20" s="129">
        <v>0</v>
      </c>
      <c r="G20" s="129">
        <f>'Pvt.Sez Exports '!J24</f>
        <v>23.16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/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54">
        <f t="shared" si="0"/>
        <v>23.16</v>
      </c>
      <c r="X20" s="141"/>
      <c r="Y20" s="139"/>
      <c r="Z20" s="141"/>
    </row>
    <row r="21" spans="1:26" s="140" customFormat="1" ht="39" customHeight="1">
      <c r="A21" s="137">
        <v>19</v>
      </c>
      <c r="B21" s="40" t="s">
        <v>61</v>
      </c>
      <c r="C21" s="40" t="s">
        <v>62</v>
      </c>
      <c r="D21" s="49" t="s">
        <v>6</v>
      </c>
      <c r="E21" s="39" t="s">
        <v>63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54">
        <f t="shared" si="0"/>
        <v>0</v>
      </c>
      <c r="X21" s="142"/>
      <c r="Y21" s="139"/>
      <c r="Z21" s="142"/>
    </row>
    <row r="22" spans="1:26" s="140" customFormat="1" ht="39" customHeight="1">
      <c r="A22" s="137">
        <v>20</v>
      </c>
      <c r="B22" s="40" t="s">
        <v>64</v>
      </c>
      <c r="C22" s="40" t="s">
        <v>62</v>
      </c>
      <c r="D22" s="49" t="s">
        <v>6</v>
      </c>
      <c r="E22" s="39" t="s">
        <v>65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54">
        <f t="shared" si="0"/>
        <v>0</v>
      </c>
      <c r="X22" s="142"/>
      <c r="Y22" s="139"/>
      <c r="Z22" s="142"/>
    </row>
    <row r="23" spans="1:26" s="140" customFormat="1" ht="39" customHeight="1">
      <c r="A23" s="137">
        <v>21</v>
      </c>
      <c r="B23" s="40" t="s">
        <v>320</v>
      </c>
      <c r="C23" s="40" t="s">
        <v>66</v>
      </c>
      <c r="D23" s="49" t="s">
        <v>6</v>
      </c>
      <c r="E23" s="39" t="s">
        <v>67</v>
      </c>
      <c r="F23" s="129">
        <v>0</v>
      </c>
      <c r="G23" s="129">
        <f>'Pvt.Sez Exports '!J27</f>
        <v>4567.3500000000004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54">
        <f t="shared" si="0"/>
        <v>4567.3500000000004</v>
      </c>
      <c r="X23" s="143"/>
      <c r="Y23" s="139"/>
      <c r="Z23" s="143"/>
    </row>
    <row r="24" spans="1:26" s="140" customFormat="1" ht="39" customHeight="1">
      <c r="A24" s="137">
        <v>22</v>
      </c>
      <c r="B24" s="40" t="s">
        <v>321</v>
      </c>
      <c r="C24" s="40" t="s">
        <v>68</v>
      </c>
      <c r="D24" s="49" t="s">
        <v>6</v>
      </c>
      <c r="E24" s="39" t="s">
        <v>322</v>
      </c>
      <c r="F24" s="129">
        <v>0</v>
      </c>
      <c r="G24" s="129">
        <f>'Pvt.Sez Exports '!J28</f>
        <v>262.54000000000002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54">
        <f t="shared" si="0"/>
        <v>262.54000000000002</v>
      </c>
      <c r="X24" s="143"/>
      <c r="Y24" s="139"/>
      <c r="Z24" s="143"/>
    </row>
    <row r="25" spans="1:26" s="140" customFormat="1" ht="39" customHeight="1">
      <c r="A25" s="137">
        <v>23</v>
      </c>
      <c r="B25" s="40" t="s">
        <v>70</v>
      </c>
      <c r="C25" s="40" t="s">
        <v>71</v>
      </c>
      <c r="D25" s="49" t="s">
        <v>6</v>
      </c>
      <c r="E25" s="39" t="s">
        <v>31</v>
      </c>
      <c r="F25" s="129">
        <v>0</v>
      </c>
      <c r="G25" s="129">
        <f>'Pvt.Sez Exports '!J29</f>
        <v>485.69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54">
        <f t="shared" si="0"/>
        <v>485.69</v>
      </c>
      <c r="X25" s="141"/>
      <c r="Y25" s="139"/>
      <c r="Z25" s="141"/>
    </row>
    <row r="26" spans="1:26" s="140" customFormat="1" ht="39" customHeight="1">
      <c r="A26" s="137">
        <v>24</v>
      </c>
      <c r="B26" s="40" t="s">
        <v>72</v>
      </c>
      <c r="C26" s="40" t="s">
        <v>66</v>
      </c>
      <c r="D26" s="49" t="s">
        <v>6</v>
      </c>
      <c r="E26" s="39" t="s">
        <v>73</v>
      </c>
      <c r="F26" s="129">
        <v>0</v>
      </c>
      <c r="G26" s="129">
        <f>'Pvt.Sez Exports '!J30</f>
        <v>3047.71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54">
        <f t="shared" si="0"/>
        <v>3047.71</v>
      </c>
      <c r="X26" s="141"/>
      <c r="Y26" s="139"/>
      <c r="Z26" s="141"/>
    </row>
    <row r="27" spans="1:26" s="140" customFormat="1" ht="39" customHeight="1">
      <c r="A27" s="137">
        <v>25</v>
      </c>
      <c r="B27" s="40" t="s">
        <v>74</v>
      </c>
      <c r="C27" s="40" t="s">
        <v>75</v>
      </c>
      <c r="D27" s="49" t="s">
        <v>6</v>
      </c>
      <c r="E27" s="39" t="s">
        <v>29</v>
      </c>
      <c r="F27" s="129">
        <v>0</v>
      </c>
      <c r="G27" s="129">
        <f>'Pvt.Sez Exports '!J31</f>
        <v>454.18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54">
        <f t="shared" si="0"/>
        <v>454.18</v>
      </c>
      <c r="X27" s="141"/>
      <c r="Y27" s="139"/>
      <c r="Z27" s="141"/>
    </row>
    <row r="28" spans="1:26" s="140" customFormat="1" ht="39" customHeight="1">
      <c r="A28" s="137">
        <v>26</v>
      </c>
      <c r="B28" s="40" t="s">
        <v>76</v>
      </c>
      <c r="C28" s="40" t="s">
        <v>77</v>
      </c>
      <c r="D28" s="49" t="s">
        <v>6</v>
      </c>
      <c r="E28" s="39" t="s">
        <v>78</v>
      </c>
      <c r="F28" s="129">
        <v>0</v>
      </c>
      <c r="G28" s="129">
        <f>'Pvt.Sez Exports '!J32</f>
        <v>1178.57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54">
        <f t="shared" si="0"/>
        <v>1178.57</v>
      </c>
      <c r="X28" s="141"/>
      <c r="Y28" s="139"/>
      <c r="Z28" s="141"/>
    </row>
    <row r="29" spans="1:26" s="140" customFormat="1" ht="39" customHeight="1">
      <c r="A29" s="137">
        <v>27</v>
      </c>
      <c r="B29" s="40" t="s">
        <v>79</v>
      </c>
      <c r="C29" s="40" t="s">
        <v>46</v>
      </c>
      <c r="D29" s="49" t="s">
        <v>6</v>
      </c>
      <c r="E29" s="39" t="s">
        <v>80</v>
      </c>
      <c r="F29" s="129">
        <v>0</v>
      </c>
      <c r="G29" s="129">
        <f>'Pvt.Sez Exports '!J33</f>
        <v>2762.17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54">
        <f t="shared" si="0"/>
        <v>2762.17</v>
      </c>
      <c r="X29" s="141"/>
      <c r="Y29" s="139"/>
      <c r="Z29" s="141"/>
    </row>
    <row r="30" spans="1:26" s="140" customFormat="1" ht="39" customHeight="1">
      <c r="A30" s="137">
        <v>28</v>
      </c>
      <c r="B30" s="40" t="s">
        <v>81</v>
      </c>
      <c r="C30" s="40" t="s">
        <v>46</v>
      </c>
      <c r="D30" s="49" t="s">
        <v>6</v>
      </c>
      <c r="E30" s="39" t="s">
        <v>47</v>
      </c>
      <c r="F30" s="129">
        <v>0</v>
      </c>
      <c r="G30" s="129">
        <f>'Pvt.Sez Exports '!J34</f>
        <v>188.96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54">
        <f t="shared" si="0"/>
        <v>188.96</v>
      </c>
      <c r="X30" s="141"/>
      <c r="Y30" s="139"/>
      <c r="Z30" s="141"/>
    </row>
    <row r="31" spans="1:26" s="140" customFormat="1" ht="39" customHeight="1">
      <c r="A31" s="137">
        <v>29</v>
      </c>
      <c r="B31" s="40" t="s">
        <v>82</v>
      </c>
      <c r="C31" s="40" t="s">
        <v>83</v>
      </c>
      <c r="D31" s="49" t="s">
        <v>6</v>
      </c>
      <c r="E31" s="39" t="s">
        <v>29</v>
      </c>
      <c r="F31" s="129">
        <v>0</v>
      </c>
      <c r="G31" s="129">
        <f>'Pvt.Sez Exports '!J35</f>
        <v>3070.02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54">
        <f t="shared" si="0"/>
        <v>3070.02</v>
      </c>
      <c r="X31" s="141"/>
      <c r="Y31" s="139"/>
      <c r="Z31" s="141"/>
    </row>
    <row r="32" spans="1:26" ht="39" customHeight="1">
      <c r="A32" s="137">
        <v>30</v>
      </c>
      <c r="B32" s="40" t="s">
        <v>84</v>
      </c>
      <c r="C32" s="40" t="s">
        <v>49</v>
      </c>
      <c r="D32" s="49" t="s">
        <v>6</v>
      </c>
      <c r="E32" s="39" t="s">
        <v>85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54">
        <f t="shared" si="0"/>
        <v>0</v>
      </c>
      <c r="X32" s="144"/>
      <c r="Y32" s="139"/>
      <c r="Z32" s="144"/>
    </row>
    <row r="33" spans="1:26" s="140" customFormat="1" ht="39" customHeight="1">
      <c r="A33" s="137">
        <v>31</v>
      </c>
      <c r="B33" s="40" t="s">
        <v>86</v>
      </c>
      <c r="C33" s="40" t="s">
        <v>87</v>
      </c>
      <c r="D33" s="49" t="s">
        <v>6</v>
      </c>
      <c r="E33" s="39" t="s">
        <v>80</v>
      </c>
      <c r="F33" s="129">
        <v>0</v>
      </c>
      <c r="G33" s="129">
        <f>'Pvt.Sez Exports '!J37</f>
        <v>3716.17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54">
        <f t="shared" si="0"/>
        <v>3716.17</v>
      </c>
      <c r="X33" s="141"/>
      <c r="Y33" s="139"/>
      <c r="Z33" s="141"/>
    </row>
    <row r="34" spans="1:26" s="140" customFormat="1" ht="39" customHeight="1">
      <c r="A34" s="137">
        <v>32</v>
      </c>
      <c r="B34" s="40" t="s">
        <v>88</v>
      </c>
      <c r="C34" s="40" t="s">
        <v>89</v>
      </c>
      <c r="D34" s="43" t="s">
        <v>90</v>
      </c>
      <c r="E34" s="36" t="s">
        <v>303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f>'Pvt.Sez Exports '!J38</f>
        <v>2649.1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54">
        <f t="shared" si="0"/>
        <v>2649.1</v>
      </c>
      <c r="X34" s="145"/>
      <c r="Y34" s="139"/>
      <c r="Z34" s="145"/>
    </row>
    <row r="35" spans="1:26" ht="39" customHeight="1">
      <c r="A35" s="137">
        <v>33</v>
      </c>
      <c r="B35" s="40" t="s">
        <v>92</v>
      </c>
      <c r="C35" s="40" t="s">
        <v>93</v>
      </c>
      <c r="D35" s="43" t="s">
        <v>94</v>
      </c>
      <c r="E35" s="36" t="s">
        <v>95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f>'Pvt.Sez Exports '!J39</f>
        <v>987.44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54">
        <f t="shared" si="0"/>
        <v>987.44</v>
      </c>
      <c r="X35" s="145"/>
      <c r="Y35" s="139"/>
      <c r="Z35" s="145"/>
    </row>
    <row r="36" spans="1:26" s="140" customFormat="1" ht="39" customHeight="1">
      <c r="A36" s="137">
        <v>34</v>
      </c>
      <c r="B36" s="40" t="s">
        <v>96</v>
      </c>
      <c r="C36" s="40" t="s">
        <v>97</v>
      </c>
      <c r="D36" s="43" t="s">
        <v>98</v>
      </c>
      <c r="E36" s="36" t="s">
        <v>99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54">
        <f t="shared" si="0"/>
        <v>0</v>
      </c>
      <c r="X36" s="146"/>
      <c r="Y36" s="139"/>
      <c r="Z36" s="146"/>
    </row>
    <row r="37" spans="1:26" s="140" customFormat="1" ht="39" customHeight="1">
      <c r="A37" s="137">
        <v>35</v>
      </c>
      <c r="B37" s="40" t="s">
        <v>100</v>
      </c>
      <c r="C37" s="40" t="s">
        <v>101</v>
      </c>
      <c r="D37" s="49" t="s">
        <v>6</v>
      </c>
      <c r="E37" s="36" t="s">
        <v>102</v>
      </c>
      <c r="F37" s="129">
        <v>0</v>
      </c>
      <c r="G37" s="129">
        <f>'Pvt.Sez Exports '!J41</f>
        <v>37.549999999999997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54">
        <f t="shared" si="0"/>
        <v>37.549999999999997</v>
      </c>
      <c r="X37" s="145"/>
      <c r="Y37" s="139"/>
      <c r="Z37" s="145"/>
    </row>
    <row r="38" spans="1:26" s="52" customFormat="1" ht="39" customHeight="1">
      <c r="A38" s="137">
        <v>36</v>
      </c>
      <c r="B38" s="40" t="s">
        <v>103</v>
      </c>
      <c r="C38" s="40" t="s">
        <v>104</v>
      </c>
      <c r="D38" s="43" t="s">
        <v>90</v>
      </c>
      <c r="E38" s="36" t="s">
        <v>105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f>'Pvt.Sez Exports '!J42</f>
        <v>474.55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54">
        <f t="shared" si="0"/>
        <v>474.55</v>
      </c>
      <c r="X38" s="145"/>
      <c r="Y38" s="139"/>
      <c r="Z38" s="145"/>
    </row>
    <row r="39" spans="1:26" s="140" customFormat="1" ht="39" customHeight="1">
      <c r="A39" s="137">
        <v>37</v>
      </c>
      <c r="B39" s="40" t="s">
        <v>108</v>
      </c>
      <c r="C39" s="40" t="s">
        <v>109</v>
      </c>
      <c r="D39" s="43" t="s">
        <v>124</v>
      </c>
      <c r="E39" s="36" t="s">
        <v>47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f>'Pvt.Sez Exports '!J43</f>
        <v>824.3</v>
      </c>
      <c r="U39" s="129">
        <v>0</v>
      </c>
      <c r="V39" s="129">
        <v>0</v>
      </c>
      <c r="W39" s="154">
        <f t="shared" si="0"/>
        <v>824.3</v>
      </c>
      <c r="X39" s="145"/>
      <c r="Y39" s="139"/>
      <c r="Z39" s="145"/>
    </row>
    <row r="40" spans="1:26" s="140" customFormat="1" ht="39" customHeight="1">
      <c r="A40" s="137">
        <v>38</v>
      </c>
      <c r="B40" s="40" t="s">
        <v>110</v>
      </c>
      <c r="C40" s="40" t="s">
        <v>101</v>
      </c>
      <c r="D40" s="49" t="s">
        <v>6</v>
      </c>
      <c r="E40" s="36" t="s">
        <v>111</v>
      </c>
      <c r="F40" s="129">
        <v>0</v>
      </c>
      <c r="G40" s="129">
        <f>'Pvt.Sez Exports '!J44</f>
        <v>136.18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54">
        <f t="shared" si="0"/>
        <v>136.18</v>
      </c>
      <c r="X40" s="145"/>
      <c r="Y40" s="139"/>
      <c r="Z40" s="145"/>
    </row>
    <row r="41" spans="1:26" s="52" customFormat="1" ht="39" customHeight="1">
      <c r="A41" s="137">
        <v>39</v>
      </c>
      <c r="B41" s="40" t="s">
        <v>115</v>
      </c>
      <c r="C41" s="40" t="s">
        <v>116</v>
      </c>
      <c r="D41" s="43" t="s">
        <v>90</v>
      </c>
      <c r="E41" s="45" t="s">
        <v>117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f>'Pvt.Sez Exports '!J46</f>
        <v>756.35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54">
        <f t="shared" si="0"/>
        <v>756.35</v>
      </c>
      <c r="X41" s="146"/>
      <c r="Y41" s="139"/>
      <c r="Z41" s="146"/>
    </row>
    <row r="42" spans="1:26" s="140" customFormat="1" ht="39" customHeight="1">
      <c r="A42" s="137">
        <v>40</v>
      </c>
      <c r="B42" s="40" t="s">
        <v>118</v>
      </c>
      <c r="C42" s="40" t="s">
        <v>101</v>
      </c>
      <c r="D42" s="49" t="s">
        <v>6</v>
      </c>
      <c r="E42" s="45">
        <v>0</v>
      </c>
      <c r="F42" s="129">
        <v>0</v>
      </c>
      <c r="G42" s="129">
        <f>'Pvt.Sez Exports '!J47</f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/>
      <c r="S42" s="129">
        <v>0</v>
      </c>
      <c r="T42" s="129">
        <v>0</v>
      </c>
      <c r="U42" s="129">
        <v>0</v>
      </c>
      <c r="V42" s="129">
        <v>0</v>
      </c>
      <c r="W42" s="154">
        <f t="shared" si="0"/>
        <v>0</v>
      </c>
      <c r="X42" s="145"/>
      <c r="Y42" s="139"/>
      <c r="Z42" s="145"/>
    </row>
    <row r="43" spans="1:26" s="140" customFormat="1" ht="39" customHeight="1">
      <c r="A43" s="137">
        <v>41</v>
      </c>
      <c r="B43" s="40" t="s">
        <v>122</v>
      </c>
      <c r="C43" s="40" t="s">
        <v>123</v>
      </c>
      <c r="D43" s="43" t="s">
        <v>124</v>
      </c>
      <c r="E43" s="36" t="s">
        <v>125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f>'Pvt.Sez Exports '!J49</f>
        <v>44.424599999999998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54">
        <f t="shared" si="0"/>
        <v>44.424599999999998</v>
      </c>
      <c r="X43" s="146"/>
      <c r="Y43" s="139"/>
      <c r="Z43" s="146"/>
    </row>
    <row r="44" spans="1:26" s="140" customFormat="1" ht="39" customHeight="1">
      <c r="A44" s="137">
        <v>42</v>
      </c>
      <c r="B44" s="40" t="s">
        <v>126</v>
      </c>
      <c r="C44" s="40" t="s">
        <v>114</v>
      </c>
      <c r="D44" s="43" t="s">
        <v>127</v>
      </c>
      <c r="E44" s="36" t="s">
        <v>128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f>'Pvt.Sez Exports '!J50</f>
        <v>1150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54">
        <f t="shared" si="0"/>
        <v>1150</v>
      </c>
      <c r="X44" s="145"/>
      <c r="Y44" s="139"/>
      <c r="Z44" s="145"/>
    </row>
    <row r="45" spans="1:26" s="140" customFormat="1" ht="39" customHeight="1">
      <c r="A45" s="137">
        <v>43</v>
      </c>
      <c r="B45" s="40" t="s">
        <v>302</v>
      </c>
      <c r="C45" s="40" t="s">
        <v>129</v>
      </c>
      <c r="D45" s="43" t="s">
        <v>130</v>
      </c>
      <c r="E45" s="36" t="s">
        <v>131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f>'Pvt.Sez Exports '!J51</f>
        <v>152.21</v>
      </c>
      <c r="W45" s="154">
        <f t="shared" si="0"/>
        <v>152.21</v>
      </c>
      <c r="X45" s="145"/>
      <c r="Y45" s="139"/>
      <c r="Z45" s="145"/>
    </row>
    <row r="46" spans="1:26" s="140" customFormat="1" ht="39" customHeight="1">
      <c r="A46" s="137">
        <v>44</v>
      </c>
      <c r="B46" s="40" t="s">
        <v>139</v>
      </c>
      <c r="C46" s="40" t="s">
        <v>135</v>
      </c>
      <c r="D46" s="43" t="s">
        <v>140</v>
      </c>
      <c r="E46" s="36" t="s">
        <v>141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f>'Pvt.Sez Exports '!J53</f>
        <v>11.3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54">
        <f t="shared" si="0"/>
        <v>11.3</v>
      </c>
      <c r="X46" s="145"/>
      <c r="Y46" s="139"/>
      <c r="Z46" s="145"/>
    </row>
    <row r="47" spans="1:26" s="140" customFormat="1" ht="39" customHeight="1">
      <c r="A47" s="137">
        <v>45</v>
      </c>
      <c r="B47" s="40" t="s">
        <v>142</v>
      </c>
      <c r="C47" s="46" t="s">
        <v>143</v>
      </c>
      <c r="D47" s="43" t="s">
        <v>144</v>
      </c>
      <c r="E47" s="36" t="s">
        <v>145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f>'Pvt.Sez Exports '!J54</f>
        <v>0</v>
      </c>
      <c r="W47" s="154">
        <f t="shared" si="0"/>
        <v>0</v>
      </c>
      <c r="X47" s="141"/>
      <c r="Y47" s="139"/>
      <c r="Z47" s="141"/>
    </row>
    <row r="48" spans="1:26" s="140" customFormat="1" ht="39" customHeight="1">
      <c r="A48" s="137">
        <v>46</v>
      </c>
      <c r="B48" s="47" t="s">
        <v>146</v>
      </c>
      <c r="C48" s="47" t="s">
        <v>148</v>
      </c>
      <c r="D48" s="49" t="s">
        <v>149</v>
      </c>
      <c r="E48" s="49" t="s">
        <v>150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f>'Pvt.Sez Exports '!H55</f>
        <v>22.03</v>
      </c>
      <c r="T48" s="129">
        <v>0</v>
      </c>
      <c r="U48" s="129">
        <v>0</v>
      </c>
      <c r="V48" s="129">
        <f>'Pvt.Sez Exports '!I55</f>
        <v>491.66</v>
      </c>
      <c r="W48" s="154">
        <f t="shared" si="0"/>
        <v>513.69000000000005</v>
      </c>
      <c r="X48" s="146"/>
      <c r="Y48" s="139"/>
      <c r="Z48" s="146"/>
    </row>
    <row r="49" spans="1:27" s="147" customFormat="1" ht="39" customHeight="1">
      <c r="A49" s="137">
        <v>47</v>
      </c>
      <c r="B49" s="47" t="s">
        <v>327</v>
      </c>
      <c r="C49" s="47" t="s">
        <v>151</v>
      </c>
      <c r="D49" s="49" t="s">
        <v>152</v>
      </c>
      <c r="E49" s="49" t="s">
        <v>153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f>'Pvt.Sez Exports '!J56</f>
        <v>14.91</v>
      </c>
      <c r="W49" s="154">
        <f t="shared" si="0"/>
        <v>14.91</v>
      </c>
      <c r="X49" s="145"/>
      <c r="Y49" s="139"/>
      <c r="Z49" s="145"/>
    </row>
    <row r="50" spans="1:27" s="52" customFormat="1" ht="39" customHeight="1">
      <c r="A50" s="137">
        <v>48</v>
      </c>
      <c r="B50" s="47" t="s">
        <v>417</v>
      </c>
      <c r="C50" s="47" t="s">
        <v>289</v>
      </c>
      <c r="D50" s="48" t="s">
        <v>90</v>
      </c>
      <c r="E50" s="49" t="s">
        <v>290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f>'Pvt.Sez Exports '!J52</f>
        <v>0</v>
      </c>
      <c r="M50" s="129">
        <v>0</v>
      </c>
      <c r="N50" s="129">
        <v>0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54">
        <f t="shared" si="0"/>
        <v>0</v>
      </c>
      <c r="X50" s="145"/>
      <c r="Y50" s="139"/>
      <c r="Z50" s="145"/>
    </row>
    <row r="51" spans="1:27" s="140" customFormat="1" ht="39" customHeight="1">
      <c r="A51" s="137">
        <v>49</v>
      </c>
      <c r="B51" s="47" t="s">
        <v>146</v>
      </c>
      <c r="C51" s="47" t="s">
        <v>154</v>
      </c>
      <c r="D51" s="48" t="s">
        <v>147</v>
      </c>
      <c r="E51" s="49" t="s">
        <v>153</v>
      </c>
      <c r="F51" s="129">
        <f>'Pvt.Sez Exports '!J57</f>
        <v>45.02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54">
        <f t="shared" si="0"/>
        <v>45.02</v>
      </c>
      <c r="X51" s="145"/>
      <c r="Y51" s="139"/>
      <c r="Z51" s="145"/>
    </row>
    <row r="52" spans="1:27" s="140" customFormat="1" ht="39" customHeight="1">
      <c r="A52" s="137">
        <v>50</v>
      </c>
      <c r="B52" s="40" t="s">
        <v>155</v>
      </c>
      <c r="C52" s="40" t="s">
        <v>156</v>
      </c>
      <c r="D52" s="36" t="s">
        <v>112</v>
      </c>
      <c r="E52" s="36" t="s">
        <v>157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f>'Pvt.Sez Exports '!J58</f>
        <v>46.26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54">
        <f t="shared" si="0"/>
        <v>46.26</v>
      </c>
      <c r="X52" s="141"/>
      <c r="Y52" s="139"/>
      <c r="Z52" s="141"/>
    </row>
    <row r="53" spans="1:27" ht="39" customHeight="1">
      <c r="A53" s="137">
        <v>51</v>
      </c>
      <c r="B53" s="130" t="s">
        <v>158</v>
      </c>
      <c r="C53" s="130" t="s">
        <v>159</v>
      </c>
      <c r="D53" s="131" t="s">
        <v>147</v>
      </c>
      <c r="E53" s="132" t="s">
        <v>160</v>
      </c>
      <c r="F53" s="129">
        <f>'Pvt.Sez Exports '!J59</f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/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54">
        <f t="shared" si="0"/>
        <v>0</v>
      </c>
      <c r="X53" s="141"/>
      <c r="Y53" s="139"/>
      <c r="Z53" s="141"/>
    </row>
    <row r="54" spans="1:27" ht="39" customHeight="1">
      <c r="A54" s="137">
        <v>52</v>
      </c>
      <c r="B54" s="47" t="s">
        <v>161</v>
      </c>
      <c r="C54" s="47" t="s">
        <v>162</v>
      </c>
      <c r="D54" s="48" t="s">
        <v>147</v>
      </c>
      <c r="E54" s="49" t="s">
        <v>163</v>
      </c>
      <c r="F54" s="129">
        <f>'Pvt.Sez Exports '!J60</f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54">
        <f t="shared" si="0"/>
        <v>0</v>
      </c>
      <c r="X54" s="145"/>
      <c r="Y54" s="139"/>
      <c r="Z54" s="145"/>
    </row>
    <row r="55" spans="1:27" ht="39" customHeight="1">
      <c r="A55" s="137">
        <v>53</v>
      </c>
      <c r="B55" s="47" t="s">
        <v>266</v>
      </c>
      <c r="C55" s="133" t="s">
        <v>114</v>
      </c>
      <c r="D55" s="49" t="s">
        <v>6</v>
      </c>
      <c r="E55" s="129" t="s">
        <v>384</v>
      </c>
      <c r="F55" s="129">
        <v>0</v>
      </c>
      <c r="G55" s="129">
        <f>'Pvt.Sez Exports '!J61</f>
        <v>62.76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54">
        <f t="shared" si="0"/>
        <v>62.76</v>
      </c>
      <c r="X55" s="145"/>
      <c r="Y55" s="139"/>
      <c r="Z55" s="145"/>
    </row>
    <row r="56" spans="1:27" s="140" customFormat="1" ht="39" customHeight="1">
      <c r="A56" s="137">
        <v>54</v>
      </c>
      <c r="B56" s="47" t="s">
        <v>260</v>
      </c>
      <c r="C56" s="133" t="s">
        <v>261</v>
      </c>
      <c r="D56" s="49" t="s">
        <v>6</v>
      </c>
      <c r="E56" s="47" t="s">
        <v>259</v>
      </c>
      <c r="F56" s="129">
        <v>0</v>
      </c>
      <c r="G56" s="129">
        <f>'Pvt.Sez Exports '!J62</f>
        <v>278.19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54">
        <f t="shared" si="0"/>
        <v>278.19</v>
      </c>
      <c r="X56" s="148"/>
      <c r="Y56" s="139"/>
      <c r="Z56" s="148"/>
    </row>
    <row r="57" spans="1:27" s="140" customFormat="1" ht="39" customHeight="1">
      <c r="A57" s="137">
        <v>55</v>
      </c>
      <c r="B57" s="134" t="s">
        <v>255</v>
      </c>
      <c r="C57" s="134" t="s">
        <v>256</v>
      </c>
      <c r="D57" s="131" t="s">
        <v>39</v>
      </c>
      <c r="E57" s="49" t="s">
        <v>257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f>'Pvt.Sez Exports '!J63</f>
        <v>0.108</v>
      </c>
      <c r="S57" s="129">
        <v>0</v>
      </c>
      <c r="T57" s="129">
        <v>0</v>
      </c>
      <c r="U57" s="129">
        <v>0</v>
      </c>
      <c r="V57" s="129">
        <v>0</v>
      </c>
      <c r="W57" s="154">
        <f t="shared" si="0"/>
        <v>0.108</v>
      </c>
      <c r="X57" s="146"/>
      <c r="Y57" s="139"/>
      <c r="Z57" s="146"/>
    </row>
    <row r="58" spans="1:27" s="52" customFormat="1" ht="39" customHeight="1">
      <c r="A58" s="137">
        <v>56</v>
      </c>
      <c r="B58" s="40" t="s">
        <v>106</v>
      </c>
      <c r="C58" s="40" t="s">
        <v>107</v>
      </c>
      <c r="D58" s="49" t="s">
        <v>6</v>
      </c>
      <c r="E58" s="36" t="s">
        <v>40</v>
      </c>
      <c r="F58" s="129">
        <v>0</v>
      </c>
      <c r="G58" s="129">
        <f>'Pvt.Sez Exports '!J64</f>
        <v>25.653000000000002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54">
        <f t="shared" si="0"/>
        <v>25.653000000000002</v>
      </c>
      <c r="X58" s="141"/>
      <c r="Y58" s="139"/>
      <c r="Z58" s="141"/>
    </row>
    <row r="59" spans="1:27" s="52" customFormat="1" ht="39" customHeight="1">
      <c r="A59" s="137">
        <v>57</v>
      </c>
      <c r="B59" s="40" t="s">
        <v>134</v>
      </c>
      <c r="C59" s="40" t="s">
        <v>135</v>
      </c>
      <c r="D59" s="43" t="s">
        <v>112</v>
      </c>
      <c r="E59" s="36" t="s">
        <v>136</v>
      </c>
      <c r="F59" s="129">
        <v>0</v>
      </c>
      <c r="G59" s="129">
        <v>0</v>
      </c>
      <c r="H59" s="129">
        <v>0</v>
      </c>
      <c r="I59" s="129">
        <v>0</v>
      </c>
      <c r="J59" s="129">
        <f>'Pvt.Sez Exports '!J65</f>
        <v>149.25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29">
        <v>0</v>
      </c>
      <c r="V59" s="129">
        <v>0</v>
      </c>
      <c r="W59" s="154">
        <f t="shared" si="0"/>
        <v>149.25</v>
      </c>
      <c r="X59" s="145"/>
      <c r="Y59" s="139"/>
      <c r="Z59" s="145"/>
    </row>
    <row r="60" spans="1:27" ht="39" customHeight="1">
      <c r="A60" s="137">
        <v>58</v>
      </c>
      <c r="B60" s="40" t="s">
        <v>113</v>
      </c>
      <c r="C60" s="40" t="s">
        <v>101</v>
      </c>
      <c r="D60" s="43" t="s">
        <v>112</v>
      </c>
      <c r="E60" s="36" t="s">
        <v>297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54">
        <f t="shared" si="0"/>
        <v>0</v>
      </c>
      <c r="X60" s="145"/>
      <c r="Y60" s="139"/>
      <c r="Z60" s="145"/>
    </row>
    <row r="61" spans="1:27" s="52" customFormat="1" ht="39" customHeight="1">
      <c r="A61" s="137">
        <v>59</v>
      </c>
      <c r="B61" s="40" t="s">
        <v>119</v>
      </c>
      <c r="C61" s="40" t="s">
        <v>120</v>
      </c>
      <c r="D61" s="40" t="s">
        <v>112</v>
      </c>
      <c r="E61" s="36" t="s">
        <v>60</v>
      </c>
      <c r="F61" s="129">
        <v>0</v>
      </c>
      <c r="G61" s="129">
        <v>0</v>
      </c>
      <c r="H61" s="129">
        <v>0</v>
      </c>
      <c r="I61" s="129">
        <v>45.27</v>
      </c>
      <c r="J61" s="129">
        <v>0</v>
      </c>
      <c r="K61" s="129">
        <v>15.92</v>
      </c>
      <c r="L61" s="129">
        <v>0</v>
      </c>
      <c r="M61" s="129">
        <v>0</v>
      </c>
      <c r="N61" s="129">
        <v>0</v>
      </c>
      <c r="O61" s="129">
        <v>3.68</v>
      </c>
      <c r="P61" s="129">
        <v>14.27</v>
      </c>
      <c r="Q61" s="129">
        <v>0</v>
      </c>
      <c r="R61" s="129">
        <v>10.55</v>
      </c>
      <c r="S61" s="129">
        <v>0</v>
      </c>
      <c r="T61" s="129">
        <v>0</v>
      </c>
      <c r="U61" s="129">
        <v>16.38</v>
      </c>
      <c r="V61" s="129">
        <v>554.80999999999995</v>
      </c>
      <c r="W61" s="154">
        <f t="shared" si="0"/>
        <v>660.87999999999988</v>
      </c>
      <c r="X61" s="145"/>
      <c r="Y61" s="139"/>
      <c r="Z61" s="145"/>
    </row>
    <row r="62" spans="1:27" s="140" customFormat="1" ht="39" customHeight="1">
      <c r="A62" s="137">
        <v>60</v>
      </c>
      <c r="B62" s="43" t="s">
        <v>291</v>
      </c>
      <c r="C62" s="36" t="s">
        <v>421</v>
      </c>
      <c r="D62" s="36" t="s">
        <v>112</v>
      </c>
      <c r="E62" s="36"/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6.9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1151.07</v>
      </c>
      <c r="W62" s="154">
        <f t="shared" si="0"/>
        <v>1157.97</v>
      </c>
      <c r="X62" s="145"/>
      <c r="Y62" s="139"/>
      <c r="Z62" s="145"/>
    </row>
    <row r="63" spans="1:27" ht="39" customHeight="1">
      <c r="A63" s="137">
        <v>61</v>
      </c>
      <c r="B63" s="43" t="s">
        <v>418</v>
      </c>
      <c r="C63" s="36" t="s">
        <v>422</v>
      </c>
      <c r="D63" s="44" t="s">
        <v>90</v>
      </c>
      <c r="E63" s="36"/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f>'Pvt.Sez Exports '!J67</f>
        <v>139.09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  <c r="W63" s="154">
        <f t="shared" si="0"/>
        <v>139.09</v>
      </c>
      <c r="X63" s="145"/>
      <c r="Y63" s="139"/>
      <c r="Z63" s="145"/>
    </row>
    <row r="64" spans="1:27" ht="39" customHeight="1">
      <c r="A64" s="137">
        <v>62</v>
      </c>
      <c r="B64" s="43" t="s">
        <v>420</v>
      </c>
      <c r="C64" s="36" t="s">
        <v>114</v>
      </c>
      <c r="D64" s="44"/>
      <c r="E64" s="36"/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53"/>
      <c r="Y64" s="129"/>
      <c r="Z64" s="129"/>
      <c r="AA64" s="129"/>
    </row>
    <row r="65" spans="1:26" ht="39" customHeight="1">
      <c r="A65" s="69">
        <v>63</v>
      </c>
      <c r="B65" s="44" t="s">
        <v>419</v>
      </c>
      <c r="C65" s="44" t="s">
        <v>423</v>
      </c>
      <c r="D65" s="43" t="s">
        <v>37</v>
      </c>
      <c r="E65" s="36" t="s">
        <v>410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0</v>
      </c>
      <c r="V65" s="129">
        <v>0</v>
      </c>
      <c r="W65" s="154">
        <v>0</v>
      </c>
      <c r="X65" s="145"/>
      <c r="Y65" s="139"/>
      <c r="Z65" s="145"/>
    </row>
    <row r="66" spans="1:26" s="150" customFormat="1" ht="39" customHeight="1">
      <c r="A66" s="155"/>
      <c r="B66" s="296" t="s">
        <v>9</v>
      </c>
      <c r="C66" s="296"/>
      <c r="D66" s="296"/>
      <c r="E66" s="296"/>
      <c r="F66" s="135">
        <f t="shared" ref="F66:W66" si="1">SUM(F3:F63)</f>
        <v>45.02</v>
      </c>
      <c r="G66" s="135">
        <f t="shared" si="1"/>
        <v>35400.28300000001</v>
      </c>
      <c r="H66" s="135">
        <f t="shared" si="1"/>
        <v>0</v>
      </c>
      <c r="I66" s="135">
        <f t="shared" si="1"/>
        <v>45.27</v>
      </c>
      <c r="J66" s="135">
        <f t="shared" si="1"/>
        <v>149.25</v>
      </c>
      <c r="K66" s="135">
        <f t="shared" si="1"/>
        <v>7738.54</v>
      </c>
      <c r="L66" s="135">
        <f t="shared" si="1"/>
        <v>7926.8200000000006</v>
      </c>
      <c r="M66" s="135">
        <f t="shared" si="1"/>
        <v>0</v>
      </c>
      <c r="N66" s="135">
        <f t="shared" si="1"/>
        <v>0</v>
      </c>
      <c r="O66" s="135">
        <f t="shared" si="1"/>
        <v>1046.8446000000001</v>
      </c>
      <c r="P66" s="135">
        <f t="shared" si="1"/>
        <v>14.27</v>
      </c>
      <c r="Q66" s="135">
        <f t="shared" si="1"/>
        <v>1196.26</v>
      </c>
      <c r="R66" s="135">
        <f t="shared" si="1"/>
        <v>26.708000000000002</v>
      </c>
      <c r="S66" s="135">
        <f t="shared" si="1"/>
        <v>22.03</v>
      </c>
      <c r="T66" s="135">
        <f t="shared" si="1"/>
        <v>824.3</v>
      </c>
      <c r="U66" s="135">
        <f t="shared" si="1"/>
        <v>16.38</v>
      </c>
      <c r="V66" s="135">
        <f t="shared" si="1"/>
        <v>2364.66</v>
      </c>
      <c r="W66" s="156">
        <f t="shared" si="1"/>
        <v>56816.635600000001</v>
      </c>
      <c r="X66" s="146"/>
      <c r="Y66" s="149"/>
      <c r="Z66" s="146"/>
    </row>
    <row r="67" spans="1:26">
      <c r="X67" s="141"/>
      <c r="Y67" s="152"/>
      <c r="Z67" s="141"/>
    </row>
    <row r="68" spans="1:26">
      <c r="X68" s="152"/>
    </row>
  </sheetData>
  <mergeCells count="2">
    <mergeCell ref="A1:W1"/>
    <mergeCell ref="B66:E66"/>
  </mergeCells>
  <pageMargins left="0.23622047244094491" right="0.23622047244094491" top="0.74803149606299213" bottom="0.47244094488188981" header="0.31496062992125984" footer="0.31496062992125984"/>
  <pageSetup paperSize="9" scale="75" orientation="landscape" verticalDpi="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0" zoomScaleSheetLayoutView="80" workbookViewId="0">
      <selection activeCell="B11" sqref="B11"/>
    </sheetView>
  </sheetViews>
  <sheetFormatPr defaultRowHeight="15"/>
  <cols>
    <col min="2" max="2" width="41.42578125" style="2" customWidth="1"/>
    <col min="3" max="3" width="28.5703125" style="7" customWidth="1"/>
    <col min="4" max="4" width="25.7109375" style="7" customWidth="1"/>
    <col min="5" max="5" width="28.140625" style="7" customWidth="1"/>
    <col min="6" max="6" width="23.28515625" style="7" customWidth="1"/>
    <col min="7" max="8" width="33.7109375" customWidth="1"/>
  </cols>
  <sheetData>
    <row r="1" spans="1:10" ht="15.75">
      <c r="A1" s="126"/>
      <c r="B1" s="126"/>
      <c r="C1" s="126"/>
      <c r="D1" s="126"/>
      <c r="E1" s="297" t="s">
        <v>328</v>
      </c>
      <c r="F1" s="297"/>
    </row>
    <row r="2" spans="1:10" ht="20.25">
      <c r="A2" s="298" t="s">
        <v>439</v>
      </c>
      <c r="B2" s="298"/>
      <c r="C2" s="298"/>
      <c r="D2" s="298"/>
      <c r="E2" s="298"/>
      <c r="F2" s="298"/>
    </row>
    <row r="3" spans="1:10">
      <c r="A3" s="299" t="s">
        <v>329</v>
      </c>
      <c r="B3" s="299"/>
      <c r="C3" s="299"/>
      <c r="D3" s="299"/>
      <c r="E3" s="299"/>
      <c r="F3" s="299"/>
    </row>
    <row r="4" spans="1:10" ht="55.5" customHeight="1">
      <c r="A4" s="166" t="s">
        <v>330</v>
      </c>
      <c r="B4" s="157" t="s">
        <v>331</v>
      </c>
      <c r="C4" s="158" t="s">
        <v>332</v>
      </c>
      <c r="D4" s="158" t="s">
        <v>333</v>
      </c>
      <c r="E4" s="158" t="s">
        <v>334</v>
      </c>
      <c r="F4" s="159" t="s">
        <v>9</v>
      </c>
    </row>
    <row r="5" spans="1:10" ht="20.25" customHeight="1">
      <c r="A5" s="167">
        <v>1</v>
      </c>
      <c r="B5" s="160" t="s">
        <v>133</v>
      </c>
      <c r="C5" s="161">
        <f>'Sectorwise VSEZ'!F3</f>
        <v>80.16</v>
      </c>
      <c r="D5" s="161">
        <v>0</v>
      </c>
      <c r="E5" s="162">
        <f>'Sectorwise Pvt. Sez'!F66</f>
        <v>45.02</v>
      </c>
      <c r="F5" s="161">
        <f t="shared" ref="F5:F22" si="0">SUM(C5:E5)</f>
        <v>125.18</v>
      </c>
      <c r="G5" s="4"/>
      <c r="H5" s="4"/>
      <c r="I5" s="4"/>
      <c r="J5" s="4"/>
    </row>
    <row r="6" spans="1:10" ht="32.25" customHeight="1">
      <c r="A6" s="167">
        <v>2</v>
      </c>
      <c r="B6" s="160" t="s">
        <v>335</v>
      </c>
      <c r="C6" s="161">
        <f>'Sectorwise VSEZ'!G3</f>
        <v>76.62</v>
      </c>
      <c r="D6" s="161">
        <v>0</v>
      </c>
      <c r="E6" s="163">
        <f>'Sectorwise Pvt. Sez'!G66</f>
        <v>35400.28300000001</v>
      </c>
      <c r="F6" s="161">
        <f t="shared" si="0"/>
        <v>35476.903000000013</v>
      </c>
      <c r="G6" s="4"/>
      <c r="H6" s="4"/>
      <c r="I6" s="4"/>
      <c r="J6" s="4"/>
    </row>
    <row r="7" spans="1:10" ht="34.5" customHeight="1">
      <c r="A7" s="167">
        <v>3</v>
      </c>
      <c r="B7" s="160" t="s">
        <v>336</v>
      </c>
      <c r="C7" s="161">
        <f>'Sectorwise VSEZ'!H3</f>
        <v>4.93</v>
      </c>
      <c r="D7" s="161">
        <v>0</v>
      </c>
      <c r="E7" s="162">
        <f>'Sectorwise Pvt. Sez'!H66</f>
        <v>0</v>
      </c>
      <c r="F7" s="161">
        <f t="shared" si="0"/>
        <v>4.93</v>
      </c>
      <c r="G7" s="4"/>
      <c r="H7" s="4"/>
      <c r="I7" s="4"/>
      <c r="J7" s="4"/>
    </row>
    <row r="8" spans="1:10" ht="24" customHeight="1">
      <c r="A8" s="167">
        <v>4</v>
      </c>
      <c r="B8" s="160" t="s">
        <v>337</v>
      </c>
      <c r="C8" s="161">
        <f>'Sectorwise VSEZ'!I3</f>
        <v>0</v>
      </c>
      <c r="D8" s="161">
        <v>0</v>
      </c>
      <c r="E8" s="162">
        <f>'Sectorwise Pvt. Sez'!I66</f>
        <v>45.27</v>
      </c>
      <c r="F8" s="161">
        <f t="shared" si="0"/>
        <v>45.27</v>
      </c>
      <c r="G8" s="4"/>
      <c r="H8" s="4"/>
      <c r="I8" s="4"/>
      <c r="J8" s="4"/>
    </row>
    <row r="9" spans="1:10" ht="23.25" customHeight="1">
      <c r="A9" s="167">
        <v>5</v>
      </c>
      <c r="B9" s="160" t="s">
        <v>338</v>
      </c>
      <c r="C9" s="161">
        <f>'Sectorwise VSEZ'!J3</f>
        <v>53.6</v>
      </c>
      <c r="D9" s="161">
        <v>0</v>
      </c>
      <c r="E9" s="162">
        <f>'Sectorwise Pvt. Sez'!J66</f>
        <v>149.25</v>
      </c>
      <c r="F9" s="161">
        <f t="shared" si="0"/>
        <v>202.85</v>
      </c>
      <c r="G9" s="4"/>
      <c r="H9" s="4"/>
      <c r="I9" s="4"/>
      <c r="J9" s="4"/>
    </row>
    <row r="10" spans="1:10" ht="23.25" customHeight="1">
      <c r="A10" s="167">
        <v>6</v>
      </c>
      <c r="B10" s="160" t="s">
        <v>339</v>
      </c>
      <c r="C10" s="161">
        <f>'Sectorwise VSEZ'!K3</f>
        <v>23.13</v>
      </c>
      <c r="D10" s="161">
        <v>0</v>
      </c>
      <c r="E10" s="162">
        <f>'Sectorwise Pvt. Sez'!K66</f>
        <v>7738.54</v>
      </c>
      <c r="F10" s="161">
        <f t="shared" si="0"/>
        <v>7761.67</v>
      </c>
      <c r="G10" s="4"/>
      <c r="H10" s="4"/>
      <c r="I10" s="4"/>
      <c r="J10" s="4"/>
    </row>
    <row r="11" spans="1:10" ht="64.5" customHeight="1">
      <c r="A11" s="167">
        <v>7</v>
      </c>
      <c r="B11" s="160" t="s">
        <v>340</v>
      </c>
      <c r="C11" s="161">
        <f>'Sectorwise VSEZ'!L3</f>
        <v>381.09</v>
      </c>
      <c r="D11" s="161">
        <v>0</v>
      </c>
      <c r="E11" s="164">
        <f>'Sectorwise Pvt. Sez'!L66</f>
        <v>7926.8200000000006</v>
      </c>
      <c r="F11" s="161">
        <f t="shared" si="0"/>
        <v>8307.91</v>
      </c>
      <c r="G11" s="4"/>
      <c r="H11" s="4"/>
      <c r="I11" s="4"/>
      <c r="J11" s="4"/>
    </row>
    <row r="12" spans="1:10">
      <c r="A12" s="167">
        <v>8</v>
      </c>
      <c r="B12" s="160" t="s">
        <v>341</v>
      </c>
      <c r="C12" s="161">
        <f>'Sectorwise VSEZ'!M3</f>
        <v>0</v>
      </c>
      <c r="D12" s="161">
        <v>0</v>
      </c>
      <c r="E12" s="162">
        <f>'Sectorwise Pvt. Sez'!M66</f>
        <v>0</v>
      </c>
      <c r="F12" s="161">
        <f t="shared" si="0"/>
        <v>0</v>
      </c>
      <c r="G12" s="4"/>
      <c r="H12" s="4"/>
      <c r="I12" s="4"/>
      <c r="J12" s="4"/>
    </row>
    <row r="13" spans="1:10" ht="33" customHeight="1">
      <c r="A13" s="167">
        <v>9</v>
      </c>
      <c r="B13" s="160" t="s">
        <v>342</v>
      </c>
      <c r="C13" s="161">
        <f>'Sectorwise VSEZ'!N3</f>
        <v>0</v>
      </c>
      <c r="D13" s="161">
        <v>0</v>
      </c>
      <c r="E13" s="162">
        <f>'Sectorwise Pvt. Sez'!N66</f>
        <v>0</v>
      </c>
      <c r="F13" s="161">
        <f t="shared" si="0"/>
        <v>0</v>
      </c>
      <c r="G13" s="4"/>
      <c r="H13" s="4"/>
      <c r="I13" s="4"/>
      <c r="J13" s="4"/>
    </row>
    <row r="14" spans="1:10" ht="39.75" customHeight="1">
      <c r="A14" s="167">
        <v>10</v>
      </c>
      <c r="B14" s="160" t="s">
        <v>343</v>
      </c>
      <c r="C14" s="161">
        <f>'Sectorwise VSEZ'!O3</f>
        <v>0</v>
      </c>
      <c r="D14" s="161">
        <v>0</v>
      </c>
      <c r="E14" s="162">
        <f>'Sectorwise Pvt. Sez'!O66</f>
        <v>1046.8446000000001</v>
      </c>
      <c r="F14" s="161">
        <f t="shared" si="0"/>
        <v>1046.8446000000001</v>
      </c>
      <c r="G14" s="4"/>
      <c r="H14" s="4"/>
      <c r="I14" s="4"/>
      <c r="J14" s="4"/>
    </row>
    <row r="15" spans="1:10" ht="39.75" customHeight="1">
      <c r="A15" s="167">
        <v>11</v>
      </c>
      <c r="B15" s="160" t="s">
        <v>281</v>
      </c>
      <c r="C15" s="161">
        <f>'Sectorwise VSEZ'!P3</f>
        <v>1.45</v>
      </c>
      <c r="D15" s="161"/>
      <c r="E15" s="162">
        <f>'Sectorwise Pvt. Sez'!P66</f>
        <v>14.27</v>
      </c>
      <c r="F15" s="161">
        <f t="shared" si="0"/>
        <v>15.719999999999999</v>
      </c>
      <c r="G15" s="4"/>
      <c r="H15" s="4"/>
      <c r="I15" s="4"/>
      <c r="J15" s="4"/>
    </row>
    <row r="16" spans="1:10" ht="32.25" customHeight="1">
      <c r="A16" s="167">
        <v>12</v>
      </c>
      <c r="B16" s="160" t="s">
        <v>344</v>
      </c>
      <c r="C16" s="161">
        <f>'Sectorwise VSEZ'!Q3</f>
        <v>11.71</v>
      </c>
      <c r="D16" s="161">
        <v>0</v>
      </c>
      <c r="E16" s="162">
        <f>'Sectorwise Pvt. Sez'!Q66</f>
        <v>1196.26</v>
      </c>
      <c r="F16" s="161">
        <f t="shared" si="0"/>
        <v>1207.97</v>
      </c>
      <c r="G16" s="4"/>
      <c r="H16" s="4"/>
      <c r="I16" s="4"/>
      <c r="J16" s="4"/>
    </row>
    <row r="17" spans="1:10" ht="33" customHeight="1">
      <c r="A17" s="167">
        <v>13</v>
      </c>
      <c r="B17" s="160" t="s">
        <v>345</v>
      </c>
      <c r="C17" s="161">
        <f>'Sectorwise VSEZ'!R3</f>
        <v>0.13</v>
      </c>
      <c r="D17" s="161">
        <v>0</v>
      </c>
      <c r="E17" s="162">
        <f>'Sectorwise Pvt. Sez'!R66</f>
        <v>26.708000000000002</v>
      </c>
      <c r="F17" s="161">
        <f t="shared" si="0"/>
        <v>26.838000000000001</v>
      </c>
      <c r="G17" s="4"/>
      <c r="H17" s="4"/>
      <c r="I17" s="4"/>
      <c r="J17" s="4"/>
    </row>
    <row r="18" spans="1:10" ht="28.5" customHeight="1">
      <c r="A18" s="167">
        <v>14</v>
      </c>
      <c r="B18" s="160" t="s">
        <v>346</v>
      </c>
      <c r="C18" s="161">
        <f>'Sectorwise VSEZ'!S3</f>
        <v>5.19</v>
      </c>
      <c r="D18" s="161">
        <v>0</v>
      </c>
      <c r="E18" s="162">
        <f>'Sectorwise Pvt. Sez'!S66</f>
        <v>22.03</v>
      </c>
      <c r="F18" s="161">
        <f t="shared" si="0"/>
        <v>27.220000000000002</v>
      </c>
      <c r="G18" s="4"/>
      <c r="H18" s="4"/>
      <c r="I18" s="4"/>
      <c r="J18" s="4"/>
    </row>
    <row r="19" spans="1:10" ht="33" customHeight="1">
      <c r="A19" s="167">
        <v>15</v>
      </c>
      <c r="B19" s="160" t="s">
        <v>347</v>
      </c>
      <c r="C19" s="161">
        <f>'Sectorwise VSEZ'!T3</f>
        <v>0.12</v>
      </c>
      <c r="D19" s="161">
        <v>0</v>
      </c>
      <c r="E19" s="162">
        <f>'Sectorwise Pvt. Sez'!T66</f>
        <v>824.3</v>
      </c>
      <c r="F19" s="161">
        <f t="shared" si="0"/>
        <v>824.42</v>
      </c>
      <c r="G19" s="4"/>
      <c r="H19" s="4"/>
      <c r="I19" s="4"/>
      <c r="J19" s="4"/>
    </row>
    <row r="20" spans="1:10" ht="33" customHeight="1">
      <c r="A20" s="167">
        <v>16</v>
      </c>
      <c r="B20" s="160" t="s">
        <v>348</v>
      </c>
      <c r="C20" s="161">
        <f>'Sectorwise VSEZ'!U3</f>
        <v>0</v>
      </c>
      <c r="D20" s="161">
        <v>0</v>
      </c>
      <c r="E20" s="162">
        <f>'Sectorwise Pvt. Sez'!U66</f>
        <v>16.38</v>
      </c>
      <c r="F20" s="161">
        <f t="shared" si="0"/>
        <v>16.38</v>
      </c>
      <c r="G20" s="4"/>
      <c r="H20" s="4"/>
      <c r="I20" s="4"/>
      <c r="J20" s="4"/>
    </row>
    <row r="21" spans="1:10" ht="28.5" customHeight="1">
      <c r="A21" s="167">
        <v>17</v>
      </c>
      <c r="B21" s="160" t="s">
        <v>349</v>
      </c>
      <c r="C21" s="161">
        <f>'Sectorwise VSEZ'!V3</f>
        <v>334.42</v>
      </c>
      <c r="D21" s="161">
        <v>0</v>
      </c>
      <c r="E21" s="162">
        <f>'Sectorwise Pvt. Sez'!V66</f>
        <v>2364.66</v>
      </c>
      <c r="F21" s="161">
        <f t="shared" si="0"/>
        <v>2699.08</v>
      </c>
      <c r="G21" s="4"/>
      <c r="H21" s="4"/>
      <c r="I21" s="4"/>
      <c r="J21" s="4"/>
    </row>
    <row r="22" spans="1:10" ht="28.5" customHeight="1">
      <c r="A22" s="167"/>
      <c r="B22" s="165" t="s">
        <v>9</v>
      </c>
      <c r="C22" s="161">
        <f>SUM(C5:C21)</f>
        <v>972.55000000000018</v>
      </c>
      <c r="D22" s="161">
        <v>0</v>
      </c>
      <c r="E22" s="162">
        <f>SUM(E5:E21)</f>
        <v>56816.635599999994</v>
      </c>
      <c r="F22" s="161">
        <f t="shared" si="0"/>
        <v>57789.185599999997</v>
      </c>
      <c r="G22" s="4"/>
      <c r="H22" s="4"/>
      <c r="I22" s="4"/>
      <c r="J22" s="4"/>
    </row>
    <row r="23" spans="1:10">
      <c r="C23" s="9"/>
      <c r="D23" s="9"/>
      <c r="E23" s="9"/>
      <c r="F23" s="9"/>
      <c r="G23" s="4"/>
      <c r="H23" s="4"/>
      <c r="I23" s="4"/>
      <c r="J23" s="4"/>
    </row>
  </sheetData>
  <mergeCells count="3">
    <mergeCell ref="E1:F1"/>
    <mergeCell ref="A2:F2"/>
    <mergeCell ref="A3:F3"/>
  </mergeCells>
  <pageMargins left="0.70866141732283472" right="0.70866141732283472" top="0.35433070866141736" bottom="0.31496062992125984" header="0.31496062992125984" footer="0.31496062992125984"/>
  <pageSetup paperSize="9" scale="8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Pvt.Sez Exports 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ANEX V for private SEZ</vt:lpstr>
      <vt:lpstr>ANEX VI for private SEZ</vt:lpstr>
      <vt:lpstr>Sheet1</vt:lpstr>
      <vt:lpstr>'ANEX VI for private SEZ'!Print_Area</vt:lpstr>
      <vt:lpstr>'Pvt.Sez Exports '!Print_Area</vt:lpstr>
      <vt:lpstr>'Sectorwise Pvt. Sez'!Print_Area</vt:lpstr>
      <vt:lpstr>'Vsez Investment'!Print_Area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NEELIMA</cp:lastModifiedBy>
  <cp:lastPrinted>2016-06-22T06:30:14Z</cp:lastPrinted>
  <dcterms:created xsi:type="dcterms:W3CDTF">2012-07-13T06:56:25Z</dcterms:created>
  <dcterms:modified xsi:type="dcterms:W3CDTF">2016-06-22T06:32:43Z</dcterms:modified>
</cp:coreProperties>
</file>